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 Р.1" sheetId="1" r:id="rId1"/>
    <sheet name=" Р.2" sheetId="2" r:id="rId2"/>
    <sheet name=" Р.3" sheetId="3" r:id="rId3"/>
  </sheets>
  <definedNames>
    <definedName name="_xlnm.Print_Area" localSheetId="0">' Р.1'!$A$1:$C$70</definedName>
    <definedName name="_xlnm.Print_Area" localSheetId="1">' Р.2'!$A$1:$G$123</definedName>
    <definedName name="_xlnm.Print_Area" localSheetId="2">' Р.3'!$A$1:$G$42</definedName>
  </definedNames>
  <calcPr fullCalcOnLoad="1"/>
</workbook>
</file>

<file path=xl/sharedStrings.xml><?xml version="1.0" encoding="utf-8"?>
<sst xmlns="http://schemas.openxmlformats.org/spreadsheetml/2006/main" count="368" uniqueCount="172">
  <si>
    <t>№ п/п</t>
  </si>
  <si>
    <t>Единица измерения</t>
  </si>
  <si>
    <t>ОТЧЕТ</t>
  </si>
  <si>
    <t>Приложение № 3 к постановлению главы администрации городского округа "Город Лесной" от 01.02.2012 г. № 59</t>
  </si>
  <si>
    <t>СОГЛАСОВАНО</t>
  </si>
  <si>
    <t>УТВЕРЖДАЮ</t>
  </si>
  <si>
    <t>(подпись, Ф.И.О. руководителя)</t>
  </si>
  <si>
    <t>(подпись, Ф.И.О. руководителя ОМСУ)</t>
  </si>
  <si>
    <t>О РЕЗУЛЬТАТАХ ДЕЯТЕЛЬНОСТИ МУНИЦИПАЛЬНОГО БЮДЖЕТНОГО УЧРЕЖДЕНИЯ</t>
  </si>
  <si>
    <t>И ОБ ИСПОЛЬЗОВАНИИ ЗАКРЕПЛЕННОГО ЗА НИМ МУНИЦИПАЛЬНОГО ИМУЩЕСТВА</t>
  </si>
  <si>
    <t>Раздел 1. ОБЩИЕ СВЕДЕНИЯ ОБ УЧРЕЖДЕНИИ</t>
  </si>
  <si>
    <t>Полное наименование учреждения</t>
  </si>
  <si>
    <t>Сокращенное наименование учреждения</t>
  </si>
  <si>
    <t>Место нахождения учреждения</t>
  </si>
  <si>
    <t>Почтовый адрес учреждеия</t>
  </si>
  <si>
    <t>Перечень видов деятельности учреждения, соответствующий его учредительным документам</t>
  </si>
  <si>
    <t>Основные виды деятельности</t>
  </si>
  <si>
    <t>Иные виды деятельности</t>
  </si>
  <si>
    <t>Перечень услуг (работ), которые оказываются за плату, в случаях, предусмотренных нормативными правовыми (правовыми) актами</t>
  </si>
  <si>
    <t>Потребители услуг (работ), которые оказываются за плату, в случаях, предусмотренных нормативными правовыми (правовыми) актами</t>
  </si>
  <si>
    <t>Перечень разрешительных документов (с указанием номеров, даты выдачи и срока действия), на основании которых учреждение осуществляет деятельность</t>
  </si>
  <si>
    <t>в т.ч. по категориям</t>
  </si>
  <si>
    <t>Среднегодовая численность работников учреждения</t>
  </si>
  <si>
    <t>- административно-управленческий персонал</t>
  </si>
  <si>
    <t>- основной персонал</t>
  </si>
  <si>
    <t>- прочий персонал</t>
  </si>
  <si>
    <t>Средняя заработная плата работников учреждения</t>
  </si>
  <si>
    <t>Показатель</t>
  </si>
  <si>
    <t>На начало года</t>
  </si>
  <si>
    <t>На конец года</t>
  </si>
  <si>
    <t>Количество штатных единиц учреждения</t>
  </si>
  <si>
    <t>Квалификация сотрудников учреждения (уровень профессионального образования)</t>
  </si>
  <si>
    <t>- высшее</t>
  </si>
  <si>
    <t>- неполное высшее</t>
  </si>
  <si>
    <t>- среднее профессиональное</t>
  </si>
  <si>
    <t>- начальное профессиональное</t>
  </si>
  <si>
    <t>- среднее (полное) общее</t>
  </si>
  <si>
    <t>- основное общее</t>
  </si>
  <si>
    <t>- не имеют основного общего</t>
  </si>
  <si>
    <t>Информация о причинах, приведших к изменению количества штатных единиц на конец отчетного периода</t>
  </si>
  <si>
    <t>Наименование показателя деятельности</t>
  </si>
  <si>
    <t>Единицы измерения</t>
  </si>
  <si>
    <t>1.</t>
  </si>
  <si>
    <t>Изменение (увеличение, уменьшение) балансовой (остаточной) стоимости нефинансовых активов относительно предыдущего отчетного года</t>
  </si>
  <si>
    <t>%</t>
  </si>
  <si>
    <t>2.</t>
  </si>
  <si>
    <t>Общая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</t>
  </si>
  <si>
    <t>тыс. рублей</t>
  </si>
  <si>
    <t>3.</t>
  </si>
  <si>
    <t>Изменения (увеличение, уменьшение) дебиторской задолженности (с указанием причин):</t>
  </si>
  <si>
    <t>в разрезе поступлений</t>
  </si>
  <si>
    <t>в разрезе выплат</t>
  </si>
  <si>
    <t>4.</t>
  </si>
  <si>
    <t>Изменения (увеличение, уменьшение) кредиторской задолженности (с указанием причин):</t>
  </si>
  <si>
    <t>Доходы, полученные учреждением от оказания платных услуг (выполнения работ)</t>
  </si>
  <si>
    <t>5.</t>
  </si>
  <si>
    <t>6.</t>
  </si>
  <si>
    <t>Цены (тарифы) на платные услуги (работы), оказываемые потребителям (в динамике в течение отчетного периода)</t>
  </si>
  <si>
    <t>7.</t>
  </si>
  <si>
    <t>Общее количество потребителей, воспользовавшихся услугами (работами) учреждения,</t>
  </si>
  <si>
    <t>в том числе:</t>
  </si>
  <si>
    <t>человек</t>
  </si>
  <si>
    <t>бесплатными, в том числе</t>
  </si>
  <si>
    <t>по видам услуг:</t>
  </si>
  <si>
    <t>платными услугами, в том числе</t>
  </si>
  <si>
    <t>8.</t>
  </si>
  <si>
    <t>Количество жалоб потребителей</t>
  </si>
  <si>
    <t>штук</t>
  </si>
  <si>
    <t>9.</t>
  </si>
  <si>
    <t>Информация о принятых мерах по результатам рассмотрения жалоб потребителей</t>
  </si>
  <si>
    <t>10.</t>
  </si>
  <si>
    <t>План</t>
  </si>
  <si>
    <t>Факт</t>
  </si>
  <si>
    <t>Выплаты, в разрезе выплат, предусмотренных планом финансово-хозяйственной деятельности учреждения (с учетом восстановленных кассовых выплат):</t>
  </si>
  <si>
    <t>Поступления, в разрезе поступлений, предусмотренных планом финансово-хозяйственной деятельности учреждения (с учетом восстановленных кассовых возвратов):</t>
  </si>
  <si>
    <t>11.</t>
  </si>
  <si>
    <t>12.</t>
  </si>
  <si>
    <t>Иные сведения</t>
  </si>
  <si>
    <t>Раздел 2. СВЕДЕНИЯ О РЕЗУЛЬТАТАХ ДЕЯТЕЛЬНОСТИ УЧРЕЖДЕНИЯ</t>
  </si>
  <si>
    <t>Раздел 3. СВЕДЕНИЯ ОБ ИСПОЛЬЗОВАНИИ ЗАКРЕПЛЕННОГО ЗА УЧРЕЖДЕНИЕМ МУНИЦИПАЛЬНОГО ИМУЩЕСТВА</t>
  </si>
  <si>
    <t>Наименование показателя</t>
  </si>
  <si>
    <t>на начало года</t>
  </si>
  <si>
    <t>на конец года</t>
  </si>
  <si>
    <t>Общая балансовая стоимость недвижимого имущества, находящегося у учреждения на праве оперативного управления</t>
  </si>
  <si>
    <t>Общая остаточная стоимость недвижимого имущества, находящегося у учреждения на праве оперативного управления</t>
  </si>
  <si>
    <t>Общая балансовая стоимость недвижимого имущества, находящегося у учреждения на праве оперативного управления и переданного в аренду</t>
  </si>
  <si>
    <t>Общая остаточная стоимость недвижимого имущества, находящегося у учреждения на праве оперативного управления и переданного в аренду</t>
  </si>
  <si>
    <t>Общая балансовая стоимость недвижимого имущества, находящегося у учреждения на праве оперативного управления и переданного в безвозмездное пользование</t>
  </si>
  <si>
    <t>Общая остаточная стоимость недвижимого имущества, находящегося у учреждения на праве оперативного управления и переданного в безвозмездное пользование</t>
  </si>
  <si>
    <t>Общая балансовая стоимость движимого имущества, находящегося у учреждения на праве оперативного управления</t>
  </si>
  <si>
    <t>Общая остаточная стоимость движимого имущества, находящегося у учреждения на праве оперативного управления</t>
  </si>
  <si>
    <t>Общая балансовая стоимость движимого имущества, находящегося у учреждения на праве оперативного управления и переданного в аренду</t>
  </si>
  <si>
    <t>Общая остаточная стоимость движимого имущества, находящегося у учреждения на праве оперативного управления и переданного в аренду</t>
  </si>
  <si>
    <t>Общая балансовая стоимость движимого имущества, находящегося у учреждения на праве оперативного управления и переданного в безвозмездное пользование</t>
  </si>
  <si>
    <t>Общая остаточная стоимость движимого имущества, находящегося у учреждения на праве оперативного управления и переданного в безвозмездное пользование</t>
  </si>
  <si>
    <t>Общая балансовая стоимость недвижимого имущества, приобретенного учреждением в отчетном году за счет средств, выделенных учредителем учреждению на указанные цели</t>
  </si>
  <si>
    <t>Общая остаточная стоимость недвижимого имущества, приобретенного учреждением в отчетном году за счет средств, выделенных учредителем учреждению на указанные цели</t>
  </si>
  <si>
    <t>Общая балансовая стоимость недвижимого имущества, приобретенного учреждением в отчетном году за счет доходов, полученных от платных услуг и иной приносящей доход деятельности</t>
  </si>
  <si>
    <t>Общая остаточная стоимость недвижимого имущества, приобретенного учреждением в отчетном году за счет доходов, полученных от платных услуг и иной приносящей доход деятельности</t>
  </si>
  <si>
    <t>Общая балансовая стоимость особо ценного движимого имущества, находящегося у учреждения на праве оперативного управления</t>
  </si>
  <si>
    <t>Общая остаточная стоимость особо ценного движимого имущества, находящегося у учреждения на праве оперативного управления</t>
  </si>
  <si>
    <t>кв. метров/метров</t>
  </si>
  <si>
    <t>Общая площадь объектов недвижимого имущества (зданий, строений, помещений), находящегося у учреждения на праве оперативного управления</t>
  </si>
  <si>
    <t>Количество объектов недвижимого имущества (зданий, строений, помещений), находящегося у учреждения на праве оперативного управления</t>
  </si>
  <si>
    <t>Общая площадь объектов недвижимого имущества (зданий, строений, помещений), находящегося у учреждения на праве оперативного управления и переданного в аренду</t>
  </si>
  <si>
    <t>Общая площадь объектов недвижимого имущества (зданий, строений, помещений), находящегося у учреждения на праве оперативного управления и переданного в безвозмездное пользование</t>
  </si>
  <si>
    <t>Объем средств, полученных от распоряжения в установленном порядке имуществом, находящимся у учреждения на праве оперативного управления</t>
  </si>
  <si>
    <t>Поступления от оказания учреждением услуг (выполнения работ), предоставление которых для физических и юридических лиц осуществляется на платной основе, всего:</t>
  </si>
  <si>
    <t>Поступления от иной приносящей доход деятельности, всего:</t>
  </si>
  <si>
    <t>1. Субсидий на возмещение нормативных затрат, связанных с оказанием учреждением в соответствии с муниципальным заданием муниципальных услуг (выполнением работ)</t>
  </si>
  <si>
    <t>2. Целевые субсидии</t>
  </si>
  <si>
    <t>за счет субсидии на оказание муниципальной услуги</t>
  </si>
  <si>
    <t>за счет целевых субсидий</t>
  </si>
  <si>
    <t>за счет приносящей доход деятельности</t>
  </si>
  <si>
    <t>Заработная плата*</t>
  </si>
  <si>
    <t xml:space="preserve"> за счет приносящей доход деятельности</t>
  </si>
  <si>
    <t>Прочие выплаты*</t>
  </si>
  <si>
    <t>Начисления на выплаты по оплате труда*</t>
  </si>
  <si>
    <t>Услуги связи*</t>
  </si>
  <si>
    <t>Транспортные услуги*</t>
  </si>
  <si>
    <t>Коммунальные услуги*</t>
  </si>
  <si>
    <t>Работы, услуги по содержанию имущества*</t>
  </si>
  <si>
    <t>Прочие работы, услуги*</t>
  </si>
  <si>
    <t>Прочие расходы*</t>
  </si>
  <si>
    <t>Увеличение стоимости основных средств*</t>
  </si>
  <si>
    <t>Увеличение стоимости материальных запасов*</t>
  </si>
  <si>
    <t xml:space="preserve">Директор </t>
  </si>
  <si>
    <t xml:space="preserve">Главный бухгалтер </t>
  </si>
  <si>
    <t>___________________В.А.Пристапчук</t>
  </si>
  <si>
    <t>Муниципальное бюджетное учреждение "Парк культуры и отдыха"</t>
  </si>
  <si>
    <t>МБУ "ПКиО"</t>
  </si>
  <si>
    <t>Свердловская область, г.Лесной, ул.Победы 19</t>
  </si>
  <si>
    <t>624205, Свердловская область, г.Лесной, ул.Победы 19</t>
  </si>
  <si>
    <t xml:space="preserve"> - создание условий для досуга и массового отдыха, деятельность парков аттракционов</t>
  </si>
  <si>
    <t xml:space="preserve"> -  прокат инвентаря и оборудования для проведения досуга и отдыха;</t>
  </si>
  <si>
    <t xml:space="preserve">  - прокат музыкальных инструментов;</t>
  </si>
  <si>
    <t xml:space="preserve"> - зрелищно-развлекательная деятельность;</t>
  </si>
  <si>
    <t xml:space="preserve">  -  деятельность в области спорта;</t>
  </si>
  <si>
    <t xml:space="preserve">  - проведение культурно-массовых мероприятий, концертов, дискотек и т.д.;</t>
  </si>
  <si>
    <t xml:space="preserve">  - деятельность бильярдного зала;</t>
  </si>
  <si>
    <t xml:space="preserve">  - прочая деятельность по организации отдыха и развлечений, не включенная в другие группировки;</t>
  </si>
  <si>
    <t xml:space="preserve">  - иные виды приносящей доход деятельности, направленные на расширение предоставляемых населению услуг.</t>
  </si>
  <si>
    <t xml:space="preserve">   - управление эксплуатацией нежилого фонда </t>
  </si>
  <si>
    <t xml:space="preserve">  - реализация материалов, полученных от разборки списанных нефинансовых активов, в том числе сдача в макулатуру, в металлолом</t>
  </si>
  <si>
    <t>-</t>
  </si>
  <si>
    <t>Жители городского округа "Город Лесной"</t>
  </si>
  <si>
    <t>Постановление главы администрации городского округа "Город Лесной" о создании муниципального бюджетного учреждения "Парк культуры и отдыха" №889 от 22.09.2011</t>
  </si>
  <si>
    <t>Постановление главы администрации городского округа "Город Лесной" об утверждении Устава муниципального бюджетного учреждения "Парк культуры и отдыха" №905 23.09.2011г.</t>
  </si>
  <si>
    <t>Свидетельство о внесении в Единый государственный реестр юридических лиц от 11.10.2011г серия 66 №006919915</t>
  </si>
  <si>
    <t>10-1500</t>
  </si>
  <si>
    <t>прокат инвентаря и оборудования для проведения досуга и отдыха;</t>
  </si>
  <si>
    <t>деятельность бильярдного зала;</t>
  </si>
  <si>
    <t>деятельность парков аттракционов;</t>
  </si>
  <si>
    <t>управление эксплуатацией нежилого фонда  (аренда, возмещение комм.услуг)</t>
  </si>
  <si>
    <t xml:space="preserve">иные виды приносящей доход деятельности, направленные на расширение перечня предоставляемых населению услуг и социально-творческое развитие Учреждения </t>
  </si>
  <si>
    <t>Остаток прошлых лет в том числе:</t>
  </si>
  <si>
    <t>за счет остатка прошлых лет</t>
  </si>
  <si>
    <t xml:space="preserve"> -рекламная деятельность </t>
  </si>
  <si>
    <t xml:space="preserve"> -розничная торговля сувенирами, изделиями народных художественных промыслов</t>
  </si>
  <si>
    <t>__________________В.В.Улыбушев</t>
  </si>
  <si>
    <t>Свидетельство о постановке на учет российской организации в налоговом органе по месту нахождения  22.01.2015г. Серия 66 №007793332</t>
  </si>
  <si>
    <t>Налог на прибыль, возврат по акту ревизии</t>
  </si>
  <si>
    <t>Проведение мероприятий</t>
  </si>
  <si>
    <t>городского округа "Город Лесной" ____________________ С.Е.Черепанов</t>
  </si>
  <si>
    <t>Глава</t>
  </si>
  <si>
    <t>2017 год</t>
  </si>
  <si>
    <t>Поступления от добровольных пожертвований</t>
  </si>
  <si>
    <t>Исполнитель: Ким А.А.</t>
  </si>
  <si>
    <t>"____" _________________2019г.</t>
  </si>
  <si>
    <r>
      <t xml:space="preserve">за </t>
    </r>
    <r>
      <rPr>
        <b/>
        <u val="single"/>
        <sz val="13"/>
        <rFont val="Times New Roman"/>
        <family val="1"/>
      </rPr>
      <t>2018</t>
    </r>
    <r>
      <rPr>
        <b/>
        <sz val="13"/>
        <rFont val="Times New Roman"/>
        <family val="1"/>
      </rPr>
      <t xml:space="preserve"> год</t>
    </r>
  </si>
  <si>
    <t>Возмещение дебиторской задолженности</t>
  </si>
  <si>
    <t>2018 год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</si>
</sst>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#,##0.0"/>
    <numFmt numFmtId="190" formatCode="0.0%"/>
  </numFmts>
  <fonts count="47">
    <font>
      <sz val="10"/>
      <name val="Arial"/>
      <family val="0"/>
    </font>
    <font>
      <sz val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9"/>
      <name val="Arial"/>
      <family val="0"/>
    </font>
    <font>
      <sz val="8"/>
      <name val="Arial"/>
      <family val="0"/>
    </font>
    <font>
      <b/>
      <u val="single"/>
      <sz val="13"/>
      <name val="Times New Roman"/>
      <family val="1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justify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49" fontId="9" fillId="0" borderId="0" xfId="0" applyNumberFormat="1" applyFont="1" applyAlignment="1">
      <alignment horizontal="left" vertical="center" wrapText="1"/>
    </xf>
    <xf numFmtId="49" fontId="9" fillId="0" borderId="0" xfId="0" applyNumberFormat="1" applyFont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0" fontId="9" fillId="0" borderId="0" xfId="0" applyNumberFormat="1" applyFont="1" applyAlignment="1">
      <alignment vertical="center" wrapText="1"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189" fontId="2" fillId="0" borderId="10" xfId="0" applyNumberFormat="1" applyFont="1" applyBorder="1" applyAlignment="1">
      <alignment horizontal="center" vertical="center" wrapText="1"/>
    </xf>
    <xf numFmtId="18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justify"/>
    </xf>
    <xf numFmtId="0" fontId="0" fillId="0" borderId="0" xfId="0" applyFont="1" applyAlignment="1">
      <alignment/>
    </xf>
    <xf numFmtId="0" fontId="2" fillId="0" borderId="13" xfId="0" applyFont="1" applyBorder="1" applyAlignment="1">
      <alignment vertical="center" wrapText="1"/>
    </xf>
    <xf numFmtId="0" fontId="2" fillId="0" borderId="10" xfId="0" applyNumberFormat="1" applyFont="1" applyFill="1" applyBorder="1" applyAlignment="1" applyProtection="1">
      <alignment vertical="top" wrapText="1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4" fontId="2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0" fillId="0" borderId="0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2" fillId="0" borderId="13" xfId="0" applyNumberFormat="1" applyFont="1" applyFill="1" applyBorder="1" applyAlignment="1" applyProtection="1">
      <alignment vertical="top" wrapText="1"/>
      <protection/>
    </xf>
    <xf numFmtId="4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 applyProtection="1">
      <alignment horizontal="center" vertical="top"/>
      <protection/>
    </xf>
    <xf numFmtId="189" fontId="2" fillId="33" borderId="10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 applyProtection="1">
      <alignment vertical="top" wrapText="1"/>
      <protection/>
    </xf>
    <xf numFmtId="0" fontId="2" fillId="0" borderId="16" xfId="0" applyNumberFormat="1" applyFont="1" applyFill="1" applyBorder="1" applyAlignment="1" applyProtection="1">
      <alignment vertical="top" wrapText="1"/>
      <protection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left" vertical="top" wrapText="1"/>
      <protection/>
    </xf>
    <xf numFmtId="0" fontId="2" fillId="0" borderId="16" xfId="0" applyNumberFormat="1" applyFont="1" applyFill="1" applyBorder="1" applyAlignment="1" applyProtection="1">
      <alignment horizontal="left" vertical="top" wrapText="1"/>
      <protection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NumberFormat="1" applyFont="1" applyFill="1" applyBorder="1" applyAlignment="1" applyProtection="1">
      <alignment horizontal="left" vertical="top" wrapText="1"/>
      <protection/>
    </xf>
    <xf numFmtId="0" fontId="2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left" vertical="center" wrapText="1"/>
    </xf>
    <xf numFmtId="49" fontId="10" fillId="0" borderId="19" xfId="0" applyNumberFormat="1" applyFont="1" applyBorder="1" applyAlignment="1">
      <alignment horizontal="left" vertical="center" wrapText="1"/>
    </xf>
    <xf numFmtId="0" fontId="2" fillId="0" borderId="21" xfId="0" applyNumberFormat="1" applyFont="1" applyFill="1" applyBorder="1" applyAlignment="1" applyProtection="1">
      <alignment vertical="top" wrapText="1"/>
      <protection/>
    </xf>
    <xf numFmtId="0" fontId="2" fillId="0" borderId="18" xfId="0" applyNumberFormat="1" applyFont="1" applyFill="1" applyBorder="1" applyAlignment="1" applyProtection="1">
      <alignment vertical="top" wrapText="1"/>
      <protection/>
    </xf>
    <xf numFmtId="0" fontId="2" fillId="0" borderId="10" xfId="0" applyFont="1" applyBorder="1" applyAlignment="1">
      <alignment horizontal="left" vertical="center" wrapText="1"/>
    </xf>
    <xf numFmtId="0" fontId="2" fillId="0" borderId="20" xfId="0" applyNumberFormat="1" applyFont="1" applyFill="1" applyBorder="1" applyAlignment="1" applyProtection="1">
      <alignment vertical="top" wrapText="1"/>
      <protection/>
    </xf>
    <xf numFmtId="0" fontId="2" fillId="0" borderId="17" xfId="0" applyNumberFormat="1" applyFont="1" applyFill="1" applyBorder="1" applyAlignment="1" applyProtection="1">
      <alignment vertical="top" wrapText="1"/>
      <protection/>
    </xf>
    <xf numFmtId="0" fontId="2" fillId="33" borderId="12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top" wrapText="1"/>
      <protection/>
    </xf>
    <xf numFmtId="0" fontId="2" fillId="0" borderId="18" xfId="0" applyNumberFormat="1" applyFont="1" applyFill="1" applyBorder="1" applyAlignment="1" applyProtection="1">
      <alignment horizontal="left" vertical="top" wrapText="1"/>
      <protection/>
    </xf>
    <xf numFmtId="0" fontId="2" fillId="0" borderId="20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2" fontId="0" fillId="33" borderId="12" xfId="0" applyNumberFormat="1" applyFill="1" applyBorder="1" applyAlignment="1">
      <alignment horizontal="center"/>
    </xf>
    <xf numFmtId="2" fontId="0" fillId="33" borderId="19" xfId="0" applyNumberFormat="1" applyFill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1"/>
  <sheetViews>
    <sheetView zoomScaleSheetLayoutView="100" zoomScalePageLayoutView="0" workbookViewId="0" topLeftCell="A49">
      <selection activeCell="B52" sqref="B52:C52"/>
    </sheetView>
  </sheetViews>
  <sheetFormatPr defaultColWidth="9.140625" defaultRowHeight="12.75"/>
  <cols>
    <col min="1" max="1" width="53.28125" style="0" customWidth="1"/>
    <col min="2" max="2" width="34.8515625" style="36" customWidth="1"/>
    <col min="3" max="3" width="36.57421875" style="36" customWidth="1"/>
  </cols>
  <sheetData>
    <row r="1" spans="2:3" ht="43.5" customHeight="1">
      <c r="B1" s="32"/>
      <c r="C1" s="6" t="s">
        <v>3</v>
      </c>
    </row>
    <row r="2" spans="1:3" ht="15" customHeight="1">
      <c r="A2" s="7" t="s">
        <v>4</v>
      </c>
      <c r="B2" s="33"/>
      <c r="C2" s="5"/>
    </row>
    <row r="3" spans="1:3" ht="15" customHeight="1">
      <c r="A3" s="7" t="s">
        <v>164</v>
      </c>
      <c r="B3" s="33"/>
      <c r="C3" s="5"/>
    </row>
    <row r="4" spans="1:3" ht="15" customHeight="1">
      <c r="A4" s="8" t="s">
        <v>163</v>
      </c>
      <c r="B4" s="33"/>
      <c r="C4" s="5"/>
    </row>
    <row r="5" spans="1:3" ht="15" customHeight="1">
      <c r="A5" s="8"/>
      <c r="B5" s="33"/>
      <c r="C5" s="5"/>
    </row>
    <row r="6" spans="1:3" ht="15" customHeight="1">
      <c r="A6" s="8" t="s">
        <v>4</v>
      </c>
      <c r="B6" s="33"/>
      <c r="C6" s="34" t="s">
        <v>5</v>
      </c>
    </row>
    <row r="7" spans="1:3" ht="15" customHeight="1">
      <c r="A7" s="8" t="s">
        <v>159</v>
      </c>
      <c r="B7" s="33"/>
      <c r="C7" s="34" t="s">
        <v>128</v>
      </c>
    </row>
    <row r="8" spans="1:3" ht="15" customHeight="1">
      <c r="A8" s="9" t="s">
        <v>7</v>
      </c>
      <c r="B8" s="33"/>
      <c r="C8" s="35" t="s">
        <v>6</v>
      </c>
    </row>
    <row r="9" spans="1:3" ht="15" customHeight="1">
      <c r="A9" s="7" t="s">
        <v>168</v>
      </c>
      <c r="B9" s="33"/>
      <c r="C9" s="47" t="s">
        <v>168</v>
      </c>
    </row>
    <row r="10" spans="1:3" ht="15" customHeight="1">
      <c r="A10" s="7"/>
      <c r="B10" s="33"/>
      <c r="C10" s="5"/>
    </row>
    <row r="11" spans="1:3" ht="15">
      <c r="A11" s="4"/>
      <c r="B11" s="4"/>
      <c r="C11" s="4"/>
    </row>
    <row r="12" spans="1:3" ht="18.75">
      <c r="A12" s="80" t="s">
        <v>2</v>
      </c>
      <c r="B12" s="80"/>
      <c r="C12" s="80"/>
    </row>
    <row r="13" spans="1:3" ht="35.25" customHeight="1">
      <c r="A13" s="80" t="s">
        <v>8</v>
      </c>
      <c r="B13" s="80"/>
      <c r="C13" s="80"/>
    </row>
    <row r="14" spans="1:3" ht="21.75" customHeight="1">
      <c r="A14" s="81"/>
      <c r="B14" s="81"/>
      <c r="C14" s="81"/>
    </row>
    <row r="15" spans="1:3" ht="42" customHeight="1">
      <c r="A15" s="80" t="s">
        <v>9</v>
      </c>
      <c r="B15" s="80"/>
      <c r="C15" s="80"/>
    </row>
    <row r="16" spans="1:3" ht="21.75" customHeight="1">
      <c r="A16" s="70" t="s">
        <v>169</v>
      </c>
      <c r="B16" s="70"/>
      <c r="C16" s="70"/>
    </row>
    <row r="17" spans="1:3" ht="15">
      <c r="A17" s="4"/>
      <c r="B17" s="4"/>
      <c r="C17" s="4"/>
    </row>
    <row r="18" spans="1:3" ht="18.75" customHeight="1">
      <c r="A18" s="80" t="s">
        <v>10</v>
      </c>
      <c r="B18" s="80"/>
      <c r="C18" s="80"/>
    </row>
    <row r="19" spans="1:3" ht="15">
      <c r="A19" s="4"/>
      <c r="B19" s="4"/>
      <c r="C19" s="4"/>
    </row>
    <row r="20" spans="1:13" ht="34.5" customHeight="1">
      <c r="A20" s="10" t="s">
        <v>11</v>
      </c>
      <c r="B20" s="75" t="s">
        <v>129</v>
      </c>
      <c r="C20" s="75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9.5" customHeight="1">
      <c r="A21" s="10" t="s">
        <v>12</v>
      </c>
      <c r="B21" s="75" t="s">
        <v>130</v>
      </c>
      <c r="C21" s="75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9.5" customHeight="1">
      <c r="A22" s="10" t="s">
        <v>13</v>
      </c>
      <c r="B22" s="75" t="s">
        <v>131</v>
      </c>
      <c r="C22" s="75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9.5" customHeight="1">
      <c r="A23" s="10" t="s">
        <v>14</v>
      </c>
      <c r="B23" s="75" t="s">
        <v>132</v>
      </c>
      <c r="C23" s="75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34.5" customHeight="1">
      <c r="A24" s="62" t="s">
        <v>15</v>
      </c>
      <c r="B24" s="76" t="s">
        <v>133</v>
      </c>
      <c r="C24" s="77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7.25" customHeight="1">
      <c r="A25" s="63"/>
      <c r="B25" s="56" t="s">
        <v>134</v>
      </c>
      <c r="C25" s="57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3" ht="19.5" customHeight="1">
      <c r="A26" s="63"/>
      <c r="B26" s="56" t="s">
        <v>135</v>
      </c>
      <c r="C26" s="57"/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1:13" ht="19.5" customHeight="1">
      <c r="A27" s="63"/>
      <c r="B27" s="56" t="s">
        <v>136</v>
      </c>
      <c r="C27" s="57"/>
      <c r="D27" s="13"/>
      <c r="E27" s="13"/>
      <c r="F27" s="13"/>
      <c r="G27" s="13"/>
      <c r="H27" s="13"/>
      <c r="I27" s="13"/>
      <c r="J27" s="13"/>
      <c r="K27" s="13"/>
      <c r="L27" s="13"/>
      <c r="M27" s="13"/>
    </row>
    <row r="28" spans="1:13" ht="18.75" customHeight="1">
      <c r="A28" s="63"/>
      <c r="B28" s="56" t="s">
        <v>137</v>
      </c>
      <c r="C28" s="57"/>
      <c r="D28" s="13"/>
      <c r="E28" s="13"/>
      <c r="F28" s="13"/>
      <c r="G28" s="13"/>
      <c r="H28" s="13"/>
      <c r="I28" s="13"/>
      <c r="J28" s="13"/>
      <c r="K28" s="13"/>
      <c r="L28" s="13"/>
      <c r="M28" s="13"/>
    </row>
    <row r="29" spans="1:13" ht="31.5" customHeight="1">
      <c r="A29" s="63"/>
      <c r="B29" s="56" t="s">
        <v>138</v>
      </c>
      <c r="C29" s="57"/>
      <c r="D29" s="13"/>
      <c r="E29" s="13"/>
      <c r="F29" s="13"/>
      <c r="G29" s="13"/>
      <c r="H29" s="13"/>
      <c r="I29" s="13"/>
      <c r="J29" s="13"/>
      <c r="K29" s="13"/>
      <c r="L29" s="13"/>
      <c r="M29" s="13"/>
    </row>
    <row r="30" spans="1:13" ht="18" customHeight="1">
      <c r="A30" s="63"/>
      <c r="B30" s="56" t="s">
        <v>139</v>
      </c>
      <c r="C30" s="57"/>
      <c r="D30" s="13"/>
      <c r="E30" s="13"/>
      <c r="F30" s="13"/>
      <c r="G30" s="13"/>
      <c r="H30" s="13"/>
      <c r="I30" s="13"/>
      <c r="J30" s="13"/>
      <c r="K30" s="13"/>
      <c r="L30" s="13"/>
      <c r="M30" s="13"/>
    </row>
    <row r="31" spans="1:13" ht="31.5" customHeight="1">
      <c r="A31" s="63"/>
      <c r="B31" s="56" t="s">
        <v>140</v>
      </c>
      <c r="C31" s="57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1:13" ht="31.5" customHeight="1">
      <c r="A32" s="63"/>
      <c r="B32" s="56" t="s">
        <v>141</v>
      </c>
      <c r="C32" s="57"/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3" spans="1:13" ht="17.25" customHeight="1">
      <c r="A33" s="63"/>
      <c r="B33" s="56" t="s">
        <v>142</v>
      </c>
      <c r="C33" s="57"/>
      <c r="D33" s="13"/>
      <c r="E33" s="13"/>
      <c r="F33" s="13"/>
      <c r="G33" s="13"/>
      <c r="H33" s="13"/>
      <c r="I33" s="13"/>
      <c r="J33" s="13"/>
      <c r="K33" s="13"/>
      <c r="L33" s="13"/>
      <c r="M33" s="13"/>
    </row>
    <row r="34" spans="1:13" ht="31.5" customHeight="1">
      <c r="A34" s="64"/>
      <c r="B34" s="73" t="s">
        <v>143</v>
      </c>
      <c r="C34" s="74"/>
      <c r="D34" s="13"/>
      <c r="E34" s="13"/>
      <c r="F34" s="13"/>
      <c r="G34" s="13"/>
      <c r="H34" s="13"/>
      <c r="I34" s="13"/>
      <c r="J34" s="13"/>
      <c r="K34" s="13"/>
      <c r="L34" s="13"/>
      <c r="M34" s="13"/>
    </row>
    <row r="35" spans="1:13" ht="35.25" customHeight="1">
      <c r="A35" s="37" t="s">
        <v>16</v>
      </c>
      <c r="B35" s="76" t="s">
        <v>133</v>
      </c>
      <c r="C35" s="77"/>
      <c r="D35" s="13"/>
      <c r="E35" s="13"/>
      <c r="F35" s="13"/>
      <c r="G35" s="13"/>
      <c r="H35" s="13"/>
      <c r="I35" s="13"/>
      <c r="J35" s="13"/>
      <c r="K35" s="13"/>
      <c r="L35" s="13"/>
      <c r="M35" s="13"/>
    </row>
    <row r="36" spans="1:13" ht="15.75" customHeight="1">
      <c r="A36" s="37" t="s">
        <v>17</v>
      </c>
      <c r="B36" s="71"/>
      <c r="C36" s="72"/>
      <c r="D36" s="13"/>
      <c r="E36" s="13"/>
      <c r="F36" s="13"/>
      <c r="G36" s="13"/>
      <c r="H36" s="13"/>
      <c r="I36" s="13"/>
      <c r="J36" s="13"/>
      <c r="K36" s="13"/>
      <c r="L36" s="13"/>
      <c r="M36" s="13"/>
    </row>
    <row r="37" spans="1:13" ht="19.5" customHeight="1">
      <c r="A37" s="58" t="s">
        <v>18</v>
      </c>
      <c r="B37" s="68" t="s">
        <v>134</v>
      </c>
      <c r="C37" s="69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1:13" ht="15.75" customHeight="1">
      <c r="A38" s="59"/>
      <c r="B38" s="60" t="s">
        <v>135</v>
      </c>
      <c r="C38" s="61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1:13" ht="17.25" customHeight="1">
      <c r="A39" s="59"/>
      <c r="B39" s="60" t="s">
        <v>136</v>
      </c>
      <c r="C39" s="61"/>
      <c r="D39" s="15"/>
      <c r="E39" s="15"/>
      <c r="F39" s="15"/>
      <c r="G39" s="15"/>
      <c r="H39" s="15"/>
      <c r="I39" s="15"/>
      <c r="J39" s="15"/>
      <c r="K39" s="15"/>
      <c r="L39" s="15"/>
      <c r="M39" s="15"/>
    </row>
    <row r="40" spans="1:13" ht="18" customHeight="1">
      <c r="A40" s="59"/>
      <c r="B40" s="60" t="s">
        <v>137</v>
      </c>
      <c r="C40" s="61"/>
      <c r="D40" s="13"/>
      <c r="E40" s="13"/>
      <c r="F40" s="13"/>
      <c r="G40" s="13"/>
      <c r="H40" s="13"/>
      <c r="I40" s="13"/>
      <c r="J40" s="13"/>
      <c r="K40" s="13"/>
      <c r="L40" s="13"/>
      <c r="M40" s="13"/>
    </row>
    <row r="41" spans="1:13" ht="21" customHeight="1">
      <c r="A41" s="59"/>
      <c r="B41" s="60" t="s">
        <v>138</v>
      </c>
      <c r="C41" s="61"/>
      <c r="D41" s="13"/>
      <c r="E41" s="13"/>
      <c r="F41" s="13"/>
      <c r="G41" s="13"/>
      <c r="H41" s="13"/>
      <c r="I41" s="13"/>
      <c r="J41" s="13"/>
      <c r="K41" s="13"/>
      <c r="L41" s="13"/>
      <c r="M41" s="13"/>
    </row>
    <row r="42" spans="1:13" ht="15.75" customHeight="1">
      <c r="A42" s="59"/>
      <c r="B42" s="60" t="s">
        <v>139</v>
      </c>
      <c r="C42" s="61"/>
      <c r="D42" s="13"/>
      <c r="E42" s="13"/>
      <c r="F42" s="13"/>
      <c r="G42" s="13"/>
      <c r="H42" s="13"/>
      <c r="I42" s="13"/>
      <c r="J42" s="13"/>
      <c r="K42" s="13"/>
      <c r="L42" s="13"/>
      <c r="M42" s="13"/>
    </row>
    <row r="43" spans="1:13" ht="34.5" customHeight="1">
      <c r="A43" s="59"/>
      <c r="B43" s="60" t="s">
        <v>140</v>
      </c>
      <c r="C43" s="61"/>
      <c r="D43" s="13"/>
      <c r="E43" s="13"/>
      <c r="F43" s="13"/>
      <c r="G43" s="13"/>
      <c r="H43" s="13"/>
      <c r="I43" s="13"/>
      <c r="J43" s="13"/>
      <c r="K43" s="13"/>
      <c r="L43" s="13"/>
      <c r="M43" s="13"/>
    </row>
    <row r="44" spans="1:13" ht="17.25" customHeight="1">
      <c r="A44" s="59"/>
      <c r="B44" s="60" t="s">
        <v>157</v>
      </c>
      <c r="C44" s="61"/>
      <c r="D44" s="13"/>
      <c r="E44" s="13"/>
      <c r="F44" s="13"/>
      <c r="G44" s="13"/>
      <c r="H44" s="13"/>
      <c r="I44" s="13"/>
      <c r="J44" s="13"/>
      <c r="K44" s="13"/>
      <c r="L44" s="13"/>
      <c r="M44" s="13"/>
    </row>
    <row r="45" spans="1:13" ht="34.5" customHeight="1">
      <c r="A45" s="59"/>
      <c r="B45" s="60" t="s">
        <v>158</v>
      </c>
      <c r="C45" s="61"/>
      <c r="D45" s="13"/>
      <c r="E45" s="13"/>
      <c r="F45" s="13"/>
      <c r="G45" s="13"/>
      <c r="H45" s="13"/>
      <c r="I45" s="13"/>
      <c r="J45" s="13"/>
      <c r="K45" s="13"/>
      <c r="L45" s="13"/>
      <c r="M45" s="13"/>
    </row>
    <row r="46" spans="1:13" ht="33" customHeight="1">
      <c r="A46" s="59"/>
      <c r="B46" s="84" t="s">
        <v>141</v>
      </c>
      <c r="C46" s="85"/>
      <c r="D46" s="13"/>
      <c r="E46" s="13"/>
      <c r="F46" s="13"/>
      <c r="G46" s="13"/>
      <c r="H46" s="13"/>
      <c r="I46" s="13"/>
      <c r="J46" s="13"/>
      <c r="K46" s="13"/>
      <c r="L46" s="13"/>
      <c r="M46" s="13"/>
    </row>
    <row r="47" spans="1:3" ht="54.75" customHeight="1">
      <c r="A47" s="10" t="s">
        <v>19</v>
      </c>
      <c r="B47" s="66" t="s">
        <v>145</v>
      </c>
      <c r="C47" s="67"/>
    </row>
    <row r="48" spans="1:3" ht="48" customHeight="1">
      <c r="A48" s="58" t="s">
        <v>20</v>
      </c>
      <c r="B48" s="86" t="s">
        <v>146</v>
      </c>
      <c r="C48" s="87"/>
    </row>
    <row r="49" spans="1:3" ht="51.75" customHeight="1">
      <c r="A49" s="59"/>
      <c r="B49" s="86" t="s">
        <v>147</v>
      </c>
      <c r="C49" s="87"/>
    </row>
    <row r="50" spans="1:3" ht="31.5" customHeight="1">
      <c r="A50" s="59"/>
      <c r="B50" s="88" t="s">
        <v>148</v>
      </c>
      <c r="C50" s="89"/>
    </row>
    <row r="51" spans="1:3" ht="47.25" customHeight="1">
      <c r="A51" s="65"/>
      <c r="B51" s="75" t="s">
        <v>160</v>
      </c>
      <c r="C51" s="75"/>
    </row>
    <row r="52" spans="1:3" ht="19.5" customHeight="1">
      <c r="A52" s="10" t="s">
        <v>22</v>
      </c>
      <c r="B52" s="78">
        <v>37</v>
      </c>
      <c r="C52" s="79"/>
    </row>
    <row r="53" spans="1:3" ht="18" customHeight="1">
      <c r="A53" s="10" t="s">
        <v>21</v>
      </c>
      <c r="B53" s="78"/>
      <c r="C53" s="79"/>
    </row>
    <row r="54" spans="1:3" ht="15.75">
      <c r="A54" s="17" t="s">
        <v>23</v>
      </c>
      <c r="B54" s="78">
        <v>6</v>
      </c>
      <c r="C54" s="79"/>
    </row>
    <row r="55" spans="1:3" ht="15.75">
      <c r="A55" s="17" t="s">
        <v>24</v>
      </c>
      <c r="B55" s="78">
        <v>24</v>
      </c>
      <c r="C55" s="79"/>
    </row>
    <row r="56" spans="1:3" ht="15.75">
      <c r="A56" s="17" t="s">
        <v>25</v>
      </c>
      <c r="B56" s="78">
        <v>7</v>
      </c>
      <c r="C56" s="79"/>
    </row>
    <row r="57" spans="1:3" ht="15.75">
      <c r="A57" s="10" t="s">
        <v>26</v>
      </c>
      <c r="B57" s="90">
        <v>30934.76</v>
      </c>
      <c r="C57" s="91"/>
    </row>
    <row r="58" spans="1:3" ht="15.75">
      <c r="A58" s="10" t="s">
        <v>27</v>
      </c>
      <c r="B58" s="3" t="s">
        <v>28</v>
      </c>
      <c r="C58" s="3" t="s">
        <v>29</v>
      </c>
    </row>
    <row r="59" spans="1:3" ht="15.75" customHeight="1">
      <c r="A59" s="10" t="s">
        <v>30</v>
      </c>
      <c r="B59" s="53">
        <v>47.95</v>
      </c>
      <c r="C59" s="53">
        <v>47.91</v>
      </c>
    </row>
    <row r="60" spans="1:3" ht="32.25" customHeight="1">
      <c r="A60" s="10" t="s">
        <v>31</v>
      </c>
      <c r="B60" s="3"/>
      <c r="C60" s="3"/>
    </row>
    <row r="61" spans="1:3" ht="15.75" customHeight="1">
      <c r="A61" s="17" t="s">
        <v>32</v>
      </c>
      <c r="B61" s="3">
        <v>9</v>
      </c>
      <c r="C61" s="3">
        <v>9</v>
      </c>
    </row>
    <row r="62" spans="1:3" ht="15.75">
      <c r="A62" s="17" t="s">
        <v>33</v>
      </c>
      <c r="B62" s="3"/>
      <c r="C62" s="3"/>
    </row>
    <row r="63" spans="1:3" ht="15.75">
      <c r="A63" s="17" t="s">
        <v>34</v>
      </c>
      <c r="B63" s="3">
        <v>16</v>
      </c>
      <c r="C63" s="3">
        <v>16</v>
      </c>
    </row>
    <row r="64" spans="1:3" ht="15.75">
      <c r="A64" s="17" t="s">
        <v>35</v>
      </c>
      <c r="B64" s="3">
        <v>0</v>
      </c>
      <c r="C64" s="3">
        <v>0</v>
      </c>
    </row>
    <row r="65" spans="1:3" ht="15.75">
      <c r="A65" s="17" t="s">
        <v>36</v>
      </c>
      <c r="B65" s="3">
        <v>9</v>
      </c>
      <c r="C65" s="3">
        <v>12</v>
      </c>
    </row>
    <row r="66" spans="1:3" ht="15.75">
      <c r="A66" s="17" t="s">
        <v>37</v>
      </c>
      <c r="B66" s="3">
        <v>0</v>
      </c>
      <c r="C66" s="3">
        <v>0</v>
      </c>
    </row>
    <row r="67" spans="1:3" ht="15.75">
      <c r="A67" s="17" t="s">
        <v>38</v>
      </c>
      <c r="B67" s="19"/>
      <c r="C67" s="19"/>
    </row>
    <row r="68" spans="1:3" ht="66" customHeight="1">
      <c r="A68" s="18" t="s">
        <v>39</v>
      </c>
      <c r="B68" s="82"/>
      <c r="C68" s="83"/>
    </row>
    <row r="69" spans="1:3" ht="15.75">
      <c r="A69" s="11"/>
      <c r="B69" s="11"/>
      <c r="C69" s="11"/>
    </row>
    <row r="70" spans="1:3" ht="15.75">
      <c r="A70" s="11"/>
      <c r="B70" s="11"/>
      <c r="C70" s="11"/>
    </row>
    <row r="71" spans="1:3" ht="15.75">
      <c r="A71" s="11"/>
      <c r="B71" s="11"/>
      <c r="C71" s="11"/>
    </row>
    <row r="72" spans="1:3" ht="15.75">
      <c r="A72" s="11"/>
      <c r="B72" s="11"/>
      <c r="C72" s="11"/>
    </row>
    <row r="73" spans="1:3" ht="15.75">
      <c r="A73" s="11"/>
      <c r="B73" s="11"/>
      <c r="C73" s="11"/>
    </row>
    <row r="74" spans="1:3" ht="15.75">
      <c r="A74" s="11"/>
      <c r="B74" s="11"/>
      <c r="C74" s="11"/>
    </row>
    <row r="75" spans="1:3" ht="15.75">
      <c r="A75" s="11"/>
      <c r="B75" s="11"/>
      <c r="C75" s="11"/>
    </row>
    <row r="76" spans="1:3" ht="15.75">
      <c r="A76" s="11"/>
      <c r="B76" s="11"/>
      <c r="C76" s="11"/>
    </row>
    <row r="77" spans="1:3" ht="15.75">
      <c r="A77" s="11"/>
      <c r="B77" s="11"/>
      <c r="C77" s="11"/>
    </row>
    <row r="78" spans="1:3" ht="15.75">
      <c r="A78" s="11"/>
      <c r="B78" s="11"/>
      <c r="C78" s="11"/>
    </row>
    <row r="79" spans="1:3" ht="15.75">
      <c r="A79" s="16"/>
      <c r="B79" s="16"/>
      <c r="C79" s="16"/>
    </row>
    <row r="80" spans="1:3" ht="15.75">
      <c r="A80" s="16"/>
      <c r="B80" s="16"/>
      <c r="C80" s="16"/>
    </row>
    <row r="81" spans="1:3" ht="15.75">
      <c r="A81" s="16"/>
      <c r="B81" s="16"/>
      <c r="C81" s="16"/>
    </row>
    <row r="82" spans="1:3" ht="15.75">
      <c r="A82" s="16"/>
      <c r="B82" s="16"/>
      <c r="C82" s="16"/>
    </row>
    <row r="83" spans="1:3" ht="15.75">
      <c r="A83" s="16"/>
      <c r="B83" s="16"/>
      <c r="C83" s="16"/>
    </row>
    <row r="84" spans="1:3" ht="15.75">
      <c r="A84" s="16"/>
      <c r="B84" s="16"/>
      <c r="C84" s="16"/>
    </row>
    <row r="85" spans="1:3" ht="15.75">
      <c r="A85" s="16"/>
      <c r="B85" s="16"/>
      <c r="C85" s="16"/>
    </row>
    <row r="86" spans="1:3" ht="15.75">
      <c r="A86" s="16"/>
      <c r="B86" s="16"/>
      <c r="C86" s="16"/>
    </row>
    <row r="87" spans="1:3" ht="15.75">
      <c r="A87" s="16"/>
      <c r="B87" s="16"/>
      <c r="C87" s="16"/>
    </row>
    <row r="88" spans="1:3" ht="15.75">
      <c r="A88" s="16"/>
      <c r="B88" s="16"/>
      <c r="C88" s="16"/>
    </row>
    <row r="89" spans="1:3" ht="15.75">
      <c r="A89" s="16"/>
      <c r="B89" s="16"/>
      <c r="C89" s="16"/>
    </row>
    <row r="90" spans="1:3" ht="15.75">
      <c r="A90" s="16"/>
      <c r="B90" s="16"/>
      <c r="C90" s="16"/>
    </row>
    <row r="91" spans="1:3" ht="15.75">
      <c r="A91" s="16"/>
      <c r="B91" s="16"/>
      <c r="C91" s="16"/>
    </row>
  </sheetData>
  <sheetProtection/>
  <mergeCells count="48">
    <mergeCell ref="B68:C68"/>
    <mergeCell ref="B46:C46"/>
    <mergeCell ref="B51:C51"/>
    <mergeCell ref="B56:C56"/>
    <mergeCell ref="B48:C48"/>
    <mergeCell ref="B49:C49"/>
    <mergeCell ref="B50:C50"/>
    <mergeCell ref="B57:C57"/>
    <mergeCell ref="B55:C55"/>
    <mergeCell ref="B52:C52"/>
    <mergeCell ref="B53:C53"/>
    <mergeCell ref="B54:C54"/>
    <mergeCell ref="B41:C41"/>
    <mergeCell ref="B44:C44"/>
    <mergeCell ref="B45:C45"/>
    <mergeCell ref="A12:C12"/>
    <mergeCell ref="A13:C13"/>
    <mergeCell ref="A14:C14"/>
    <mergeCell ref="A18:C18"/>
    <mergeCell ref="A15:C15"/>
    <mergeCell ref="A16:C16"/>
    <mergeCell ref="B36:C36"/>
    <mergeCell ref="B34:C34"/>
    <mergeCell ref="B20:C20"/>
    <mergeCell ref="B21:C21"/>
    <mergeCell ref="B22:C22"/>
    <mergeCell ref="B23:C23"/>
    <mergeCell ref="B35:C35"/>
    <mergeCell ref="B31:C31"/>
    <mergeCell ref="B24:C24"/>
    <mergeCell ref="A48:A51"/>
    <mergeCell ref="B29:C29"/>
    <mergeCell ref="B32:C32"/>
    <mergeCell ref="B30:C30"/>
    <mergeCell ref="B47:C47"/>
    <mergeCell ref="B33:C33"/>
    <mergeCell ref="B37:C37"/>
    <mergeCell ref="B38:C38"/>
    <mergeCell ref="B25:C25"/>
    <mergeCell ref="B27:C27"/>
    <mergeCell ref="A37:A46"/>
    <mergeCell ref="B39:C39"/>
    <mergeCell ref="B42:C42"/>
    <mergeCell ref="B40:C40"/>
    <mergeCell ref="B43:C43"/>
    <mergeCell ref="A24:A34"/>
    <mergeCell ref="B28:C28"/>
    <mergeCell ref="B26:C26"/>
  </mergeCells>
  <printOptions horizontalCentered="1"/>
  <pageMargins left="0.3937007874015748" right="0.3937007874015748" top="0.1968503937007874" bottom="0.1968503937007874" header="0" footer="0"/>
  <pageSetup fitToHeight="0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tabSelected="1" zoomScaleSheetLayoutView="100" zoomScalePageLayoutView="0" workbookViewId="0" topLeftCell="A1">
      <selection activeCell="D8" sqref="D8:E8"/>
    </sheetView>
  </sheetViews>
  <sheetFormatPr defaultColWidth="9.140625" defaultRowHeight="12.75"/>
  <cols>
    <col min="1" max="1" width="5.8515625" style="0" customWidth="1"/>
    <col min="2" max="2" width="46.57421875" style="0" customWidth="1"/>
    <col min="3" max="3" width="13.28125" style="0" customWidth="1"/>
    <col min="4" max="4" width="11.8515625" style="0" customWidth="1"/>
    <col min="5" max="5" width="12.57421875" style="0" customWidth="1"/>
    <col min="6" max="6" width="12.7109375" style="0" customWidth="1"/>
    <col min="7" max="7" width="12.57421875" style="0" customWidth="1"/>
    <col min="9" max="9" width="14.7109375" style="0" customWidth="1"/>
  </cols>
  <sheetData>
    <row r="1" spans="1:7" ht="18.75" customHeight="1">
      <c r="A1" s="80" t="s">
        <v>78</v>
      </c>
      <c r="B1" s="80"/>
      <c r="C1" s="80"/>
      <c r="D1" s="80"/>
      <c r="E1" s="80"/>
      <c r="F1" s="80"/>
      <c r="G1" s="80"/>
    </row>
    <row r="2" spans="1:3" ht="15">
      <c r="A2" s="4"/>
      <c r="B2" s="4"/>
      <c r="C2" s="4"/>
    </row>
    <row r="3" spans="1:13" ht="38.25" customHeight="1">
      <c r="A3" s="2" t="s">
        <v>0</v>
      </c>
      <c r="B3" s="2" t="s">
        <v>40</v>
      </c>
      <c r="C3" s="2" t="s">
        <v>41</v>
      </c>
      <c r="D3" s="103">
        <v>2017</v>
      </c>
      <c r="E3" s="104"/>
      <c r="F3" s="103">
        <v>2018</v>
      </c>
      <c r="G3" s="104"/>
      <c r="H3" s="1"/>
      <c r="I3" s="1"/>
      <c r="J3" s="1"/>
      <c r="K3" s="1"/>
      <c r="L3" s="1"/>
      <c r="M3" s="1"/>
    </row>
    <row r="4" spans="1:13" ht="70.5" customHeight="1">
      <c r="A4" s="3" t="s">
        <v>42</v>
      </c>
      <c r="B4" s="10" t="s">
        <v>43</v>
      </c>
      <c r="C4" s="3" t="s">
        <v>44</v>
      </c>
      <c r="D4" s="105">
        <f>(43718388.07/20897410.54)*100-100</f>
        <v>109.2048102625829</v>
      </c>
      <c r="E4" s="105"/>
      <c r="F4" s="105">
        <f>(43718388.07/20897410.54)*100-100</f>
        <v>109.2048102625829</v>
      </c>
      <c r="G4" s="105"/>
      <c r="H4" s="1"/>
      <c r="I4" s="1"/>
      <c r="J4" s="1"/>
      <c r="K4" s="1"/>
      <c r="L4" s="1"/>
      <c r="M4" s="1"/>
    </row>
    <row r="5" spans="1:13" ht="90" customHeight="1">
      <c r="A5" s="3" t="s">
        <v>45</v>
      </c>
      <c r="B5" s="10" t="s">
        <v>46</v>
      </c>
      <c r="C5" s="3" t="s">
        <v>47</v>
      </c>
      <c r="D5" s="96">
        <v>0</v>
      </c>
      <c r="E5" s="96"/>
      <c r="F5" s="96">
        <v>0</v>
      </c>
      <c r="G5" s="96"/>
      <c r="H5" s="1"/>
      <c r="I5" s="1"/>
      <c r="J5" s="1"/>
      <c r="K5" s="1"/>
      <c r="L5" s="1"/>
      <c r="M5" s="1"/>
    </row>
    <row r="6" spans="1:7" ht="47.25">
      <c r="A6" s="96" t="s">
        <v>48</v>
      </c>
      <c r="B6" s="10" t="s">
        <v>49</v>
      </c>
      <c r="C6" s="3" t="s">
        <v>47</v>
      </c>
      <c r="D6" s="100">
        <f>D7+D8</f>
        <v>-27.795380000000016</v>
      </c>
      <c r="E6" s="100"/>
      <c r="F6" s="100">
        <f>F7+F8</f>
        <v>-27.795380000000016</v>
      </c>
      <c r="G6" s="100"/>
    </row>
    <row r="7" spans="1:7" ht="15.75">
      <c r="A7" s="96"/>
      <c r="B7" s="10" t="s">
        <v>50</v>
      </c>
      <c r="C7" s="3" t="s">
        <v>47</v>
      </c>
      <c r="D7" s="101">
        <f>(37501.74-2112)/1000-100000/1000</f>
        <v>-64.61026000000001</v>
      </c>
      <c r="E7" s="102"/>
      <c r="F7" s="101">
        <f>(37501.74-2112)/1000-100000/1000</f>
        <v>-64.61026000000001</v>
      </c>
      <c r="G7" s="102"/>
    </row>
    <row r="8" spans="1:7" ht="15.75">
      <c r="A8" s="96"/>
      <c r="B8" s="10" t="s">
        <v>51</v>
      </c>
      <c r="C8" s="3" t="s">
        <v>47</v>
      </c>
      <c r="D8" s="100">
        <f>(40243.38-3428.5)/1000</f>
        <v>36.814879999999995</v>
      </c>
      <c r="E8" s="100"/>
      <c r="F8" s="100">
        <f>(40243.38-3428.5)/1000</f>
        <v>36.814879999999995</v>
      </c>
      <c r="G8" s="100"/>
    </row>
    <row r="9" spans="1:7" ht="15.75">
      <c r="A9" s="96"/>
      <c r="B9" s="10" t="s">
        <v>50</v>
      </c>
      <c r="C9" s="3" t="s">
        <v>44</v>
      </c>
      <c r="D9" s="100">
        <f>((37501.74/102112)*100-100)</f>
        <v>-63.273914916953935</v>
      </c>
      <c r="E9" s="100"/>
      <c r="F9" s="100">
        <f>((37501.74/102112)*100-100)</f>
        <v>-63.273914916953935</v>
      </c>
      <c r="G9" s="100"/>
    </row>
    <row r="10" spans="1:7" ht="15.75">
      <c r="A10" s="96"/>
      <c r="B10" s="10" t="s">
        <v>51</v>
      </c>
      <c r="C10" s="3" t="s">
        <v>44</v>
      </c>
      <c r="D10" s="100">
        <f>40243.38/3428.5*100-100</f>
        <v>1073.7897039521656</v>
      </c>
      <c r="E10" s="100"/>
      <c r="F10" s="100">
        <f>40243.38/3428.5*100-100</f>
        <v>1073.7897039521656</v>
      </c>
      <c r="G10" s="100"/>
    </row>
    <row r="11" spans="1:7" ht="47.25">
      <c r="A11" s="96" t="s">
        <v>52</v>
      </c>
      <c r="B11" s="10" t="s">
        <v>53</v>
      </c>
      <c r="C11" s="3" t="s">
        <v>47</v>
      </c>
      <c r="D11" s="100">
        <f>(182582.24-27220.58)/1000</f>
        <v>155.36165999999997</v>
      </c>
      <c r="E11" s="100"/>
      <c r="F11" s="100">
        <f>(182582.24-27220.58)/1000</f>
        <v>155.36165999999997</v>
      </c>
      <c r="G11" s="100"/>
    </row>
    <row r="12" spans="1:7" ht="15.75">
      <c r="A12" s="96"/>
      <c r="B12" s="10" t="s">
        <v>50</v>
      </c>
      <c r="C12" s="3" t="s">
        <v>47</v>
      </c>
      <c r="D12" s="100">
        <v>0</v>
      </c>
      <c r="E12" s="100"/>
      <c r="F12" s="100">
        <v>0</v>
      </c>
      <c r="G12" s="100"/>
    </row>
    <row r="13" spans="1:7" ht="15.75">
      <c r="A13" s="96"/>
      <c r="B13" s="10" t="s">
        <v>51</v>
      </c>
      <c r="C13" s="3" t="s">
        <v>47</v>
      </c>
      <c r="D13" s="100">
        <f>D11</f>
        <v>155.36165999999997</v>
      </c>
      <c r="E13" s="100"/>
      <c r="F13" s="100">
        <f>F11</f>
        <v>155.36165999999997</v>
      </c>
      <c r="G13" s="100"/>
    </row>
    <row r="14" spans="1:7" ht="15.75">
      <c r="A14" s="96"/>
      <c r="B14" s="10" t="s">
        <v>50</v>
      </c>
      <c r="C14" s="3" t="s">
        <v>44</v>
      </c>
      <c r="D14" s="100">
        <v>0</v>
      </c>
      <c r="E14" s="100"/>
      <c r="F14" s="100">
        <v>0</v>
      </c>
      <c r="G14" s="100"/>
    </row>
    <row r="15" spans="1:7" ht="15.75">
      <c r="A15" s="96"/>
      <c r="B15" s="10" t="s">
        <v>51</v>
      </c>
      <c r="C15" s="3" t="s">
        <v>44</v>
      </c>
      <c r="D15" s="100">
        <f>(182582.24/27220.58)*100-100</f>
        <v>570.7507334524098</v>
      </c>
      <c r="E15" s="100"/>
      <c r="F15" s="100">
        <f>(182582.24/27220.58)*100-100</f>
        <v>570.7507334524098</v>
      </c>
      <c r="G15" s="100"/>
    </row>
    <row r="16" spans="1:7" ht="39" customHeight="1">
      <c r="A16" s="3" t="s">
        <v>55</v>
      </c>
      <c r="B16" s="10" t="s">
        <v>54</v>
      </c>
      <c r="C16" s="3" t="s">
        <v>47</v>
      </c>
      <c r="D16" s="106">
        <f>4674.27-19.88-9.5</f>
        <v>4644.89</v>
      </c>
      <c r="E16" s="106"/>
      <c r="F16" s="106">
        <v>5037.16</v>
      </c>
      <c r="G16" s="106"/>
    </row>
    <row r="17" spans="1:7" ht="47.25">
      <c r="A17" s="3" t="s">
        <v>56</v>
      </c>
      <c r="B17" s="10" t="s">
        <v>57</v>
      </c>
      <c r="C17" s="3"/>
      <c r="D17" s="96" t="s">
        <v>149</v>
      </c>
      <c r="E17" s="96"/>
      <c r="F17" s="96" t="s">
        <v>149</v>
      </c>
      <c r="G17" s="96"/>
    </row>
    <row r="18" spans="1:7" ht="47.25">
      <c r="A18" s="96" t="s">
        <v>58</v>
      </c>
      <c r="B18" s="10" t="s">
        <v>59</v>
      </c>
      <c r="C18" s="58" t="s">
        <v>61</v>
      </c>
      <c r="D18" s="96">
        <v>20829</v>
      </c>
      <c r="E18" s="96"/>
      <c r="F18" s="96">
        <f>F20+F22</f>
        <v>23176</v>
      </c>
      <c r="G18" s="96"/>
    </row>
    <row r="19" spans="1:7" ht="15.75">
      <c r="A19" s="96"/>
      <c r="B19" s="10" t="s">
        <v>60</v>
      </c>
      <c r="C19" s="65"/>
      <c r="D19" s="96"/>
      <c r="E19" s="96"/>
      <c r="F19" s="96"/>
      <c r="G19" s="96"/>
    </row>
    <row r="20" spans="1:7" ht="15.75">
      <c r="A20" s="96"/>
      <c r="B20" s="10" t="s">
        <v>62</v>
      </c>
      <c r="C20" s="3" t="s">
        <v>61</v>
      </c>
      <c r="D20" s="96"/>
      <c r="E20" s="96"/>
      <c r="F20" s="96">
        <v>1203</v>
      </c>
      <c r="G20" s="96"/>
    </row>
    <row r="21" spans="1:7" ht="15.75">
      <c r="A21" s="96"/>
      <c r="B21" s="10" t="s">
        <v>63</v>
      </c>
      <c r="C21" s="3"/>
      <c r="D21" s="96"/>
      <c r="E21" s="96"/>
      <c r="F21" s="96"/>
      <c r="G21" s="96"/>
    </row>
    <row r="22" spans="1:7" ht="15.75">
      <c r="A22" s="96"/>
      <c r="B22" s="10" t="s">
        <v>64</v>
      </c>
      <c r="C22" s="3" t="s">
        <v>61</v>
      </c>
      <c r="D22" s="96">
        <v>20829</v>
      </c>
      <c r="E22" s="96"/>
      <c r="F22" s="96">
        <v>21973</v>
      </c>
      <c r="G22" s="96"/>
    </row>
    <row r="23" spans="1:7" ht="15.75">
      <c r="A23" s="96"/>
      <c r="B23" s="10" t="s">
        <v>63</v>
      </c>
      <c r="C23" s="3"/>
      <c r="D23" s="96"/>
      <c r="E23" s="96"/>
      <c r="F23" s="96"/>
      <c r="G23" s="96"/>
    </row>
    <row r="24" spans="1:7" ht="18" customHeight="1">
      <c r="A24" s="3" t="s">
        <v>65</v>
      </c>
      <c r="B24" s="10" t="s">
        <v>66</v>
      </c>
      <c r="C24" s="3" t="s">
        <v>67</v>
      </c>
      <c r="D24" s="96"/>
      <c r="E24" s="96"/>
      <c r="F24" s="96"/>
      <c r="G24" s="96"/>
    </row>
    <row r="25" spans="1:7" ht="31.5" customHeight="1">
      <c r="A25" s="3" t="s">
        <v>68</v>
      </c>
      <c r="B25" s="10" t="s">
        <v>69</v>
      </c>
      <c r="C25" s="3" t="s">
        <v>67</v>
      </c>
      <c r="D25" s="96" t="s">
        <v>144</v>
      </c>
      <c r="E25" s="96"/>
      <c r="F25" s="96" t="s">
        <v>144</v>
      </c>
      <c r="G25" s="96"/>
    </row>
    <row r="26" spans="1:7" s="44" customFormat="1" ht="34.5" customHeight="1">
      <c r="A26" s="58" t="s">
        <v>70</v>
      </c>
      <c r="B26" s="92" t="s">
        <v>74</v>
      </c>
      <c r="C26" s="94" t="s">
        <v>47</v>
      </c>
      <c r="D26" s="2" t="s">
        <v>71</v>
      </c>
      <c r="E26" s="2" t="s">
        <v>72</v>
      </c>
      <c r="F26" s="2" t="s">
        <v>71</v>
      </c>
      <c r="G26" s="2" t="s">
        <v>72</v>
      </c>
    </row>
    <row r="27" spans="1:7" s="44" customFormat="1" ht="46.5" customHeight="1">
      <c r="A27" s="59"/>
      <c r="B27" s="93"/>
      <c r="C27" s="95"/>
      <c r="D27" s="41">
        <f>(4656641.66+9663000+6415500)/1000</f>
        <v>20735.14166</v>
      </c>
      <c r="E27" s="41">
        <f>(6415500+9663000+4674273.76-19877.84)/1000</f>
        <v>20732.89592</v>
      </c>
      <c r="F27" s="41">
        <f>19257176.43/1000</f>
        <v>19257.17643</v>
      </c>
      <c r="G27" s="41">
        <f>4928.1+13695.12+623.9</f>
        <v>19247.120000000003</v>
      </c>
    </row>
    <row r="28" spans="1:7" ht="15.75" customHeight="1">
      <c r="A28" s="59"/>
      <c r="B28" s="14" t="s">
        <v>60</v>
      </c>
      <c r="C28" s="21"/>
      <c r="D28" s="40"/>
      <c r="E28" s="30"/>
      <c r="F28" s="40"/>
      <c r="G28" s="30"/>
    </row>
    <row r="29" spans="1:7" ht="15.75" customHeight="1">
      <c r="A29" s="59"/>
      <c r="B29" s="14" t="s">
        <v>155</v>
      </c>
      <c r="C29" s="3" t="s">
        <v>47</v>
      </c>
      <c r="D29" s="40">
        <f>D31</f>
        <v>292.59</v>
      </c>
      <c r="E29" s="40">
        <f>E31</f>
        <v>292.59</v>
      </c>
      <c r="F29" s="40">
        <f>F31</f>
        <v>537.67</v>
      </c>
      <c r="G29" s="40">
        <v>537.67</v>
      </c>
    </row>
    <row r="30" spans="1:7" ht="31.5" customHeight="1">
      <c r="A30" s="59"/>
      <c r="B30" s="10" t="s">
        <v>111</v>
      </c>
      <c r="C30" s="3" t="s">
        <v>47</v>
      </c>
      <c r="D30" s="40">
        <v>0</v>
      </c>
      <c r="E30" s="40">
        <v>0</v>
      </c>
      <c r="F30" s="40">
        <v>0</v>
      </c>
      <c r="G30" s="40">
        <v>0</v>
      </c>
    </row>
    <row r="31" spans="1:7" ht="15.75" customHeight="1">
      <c r="A31" s="59"/>
      <c r="B31" s="10" t="s">
        <v>113</v>
      </c>
      <c r="C31" s="3" t="s">
        <v>47</v>
      </c>
      <c r="D31" s="40">
        <v>292.59</v>
      </c>
      <c r="E31" s="40">
        <v>292.59</v>
      </c>
      <c r="F31" s="40">
        <v>537.67</v>
      </c>
      <c r="G31" s="40">
        <v>537.67</v>
      </c>
    </row>
    <row r="32" spans="1:7" ht="15.75" customHeight="1">
      <c r="A32" s="59"/>
      <c r="B32" s="10" t="s">
        <v>112</v>
      </c>
      <c r="C32" s="3" t="s">
        <v>47</v>
      </c>
      <c r="D32" s="40">
        <v>0</v>
      </c>
      <c r="E32" s="40">
        <v>0</v>
      </c>
      <c r="F32" s="40">
        <v>0</v>
      </c>
      <c r="G32" s="40">
        <v>0</v>
      </c>
    </row>
    <row r="33" spans="1:7" ht="70.5" customHeight="1">
      <c r="A33" s="59"/>
      <c r="B33" s="14" t="s">
        <v>109</v>
      </c>
      <c r="C33" s="3" t="s">
        <v>47</v>
      </c>
      <c r="D33" s="40">
        <v>9663</v>
      </c>
      <c r="E33" s="40">
        <v>9663</v>
      </c>
      <c r="F33" s="40">
        <v>13695.1</v>
      </c>
      <c r="G33" s="40">
        <v>13695.1</v>
      </c>
    </row>
    <row r="34" spans="1:7" ht="24" customHeight="1">
      <c r="A34" s="59"/>
      <c r="B34" s="14" t="s">
        <v>110</v>
      </c>
      <c r="C34" s="3" t="s">
        <v>47</v>
      </c>
      <c r="D34" s="40">
        <v>6415.5</v>
      </c>
      <c r="E34" s="40">
        <v>6415.5</v>
      </c>
      <c r="F34" s="40">
        <v>623.9</v>
      </c>
      <c r="G34" s="40">
        <v>623.9</v>
      </c>
    </row>
    <row r="35" spans="1:8" ht="66" customHeight="1">
      <c r="A35" s="59"/>
      <c r="B35" s="10" t="s">
        <v>107</v>
      </c>
      <c r="C35" s="3" t="s">
        <v>47</v>
      </c>
      <c r="D35" s="52">
        <f>4656641.66/1000-9506.96/1000</f>
        <v>4647.1347000000005</v>
      </c>
      <c r="E35" s="52">
        <f>(4674273.76-19877.84)/1000-9506.96/1000</f>
        <v>4644.88896</v>
      </c>
      <c r="F35" s="52">
        <f>4946.23-6</f>
        <v>4940.23</v>
      </c>
      <c r="G35" s="52">
        <v>4928.1</v>
      </c>
      <c r="H35" s="31"/>
    </row>
    <row r="36" spans="1:7" ht="15.75" customHeight="1">
      <c r="A36" s="59"/>
      <c r="B36" s="10" t="s">
        <v>60</v>
      </c>
      <c r="C36" s="10"/>
      <c r="D36" s="52"/>
      <c r="E36" s="55"/>
      <c r="F36" s="52"/>
      <c r="G36" s="55"/>
    </row>
    <row r="37" spans="1:9" ht="42" customHeight="1">
      <c r="A37" s="59"/>
      <c r="B37" s="10" t="s">
        <v>108</v>
      </c>
      <c r="C37" s="3" t="s">
        <v>47</v>
      </c>
      <c r="D37" s="52">
        <f>D35</f>
        <v>4647.1347000000005</v>
      </c>
      <c r="E37" s="52">
        <f>E35</f>
        <v>4644.88896</v>
      </c>
      <c r="F37" s="52">
        <f>F35</f>
        <v>4940.23</v>
      </c>
      <c r="G37" s="52">
        <f>G35</f>
        <v>4928.1</v>
      </c>
      <c r="I37" s="31"/>
    </row>
    <row r="38" spans="1:7" ht="16.5" customHeight="1">
      <c r="A38" s="59"/>
      <c r="B38" s="10" t="s">
        <v>60</v>
      </c>
      <c r="C38" s="10"/>
      <c r="D38" s="52"/>
      <c r="E38" s="55"/>
      <c r="F38" s="52"/>
      <c r="G38" s="55"/>
    </row>
    <row r="39" spans="1:9" ht="31.5" customHeight="1">
      <c r="A39" s="59"/>
      <c r="B39" s="38" t="s">
        <v>150</v>
      </c>
      <c r="C39" s="3" t="s">
        <v>47</v>
      </c>
      <c r="D39" s="54">
        <v>21.19</v>
      </c>
      <c r="E39" s="54">
        <v>21.19</v>
      </c>
      <c r="F39" s="54">
        <v>9.29</v>
      </c>
      <c r="G39" s="54">
        <v>9.29</v>
      </c>
      <c r="I39" s="31"/>
    </row>
    <row r="40" spans="1:7" ht="16.5" customHeight="1">
      <c r="A40" s="59"/>
      <c r="B40" s="39" t="s">
        <v>151</v>
      </c>
      <c r="C40" s="3" t="s">
        <v>47</v>
      </c>
      <c r="D40" s="54">
        <v>443.56</v>
      </c>
      <c r="E40" s="54">
        <v>443.56</v>
      </c>
      <c r="F40" s="54">
        <v>380</v>
      </c>
      <c r="G40" s="54">
        <v>381.9</v>
      </c>
    </row>
    <row r="41" spans="1:7" ht="19.5" customHeight="1">
      <c r="A41" s="59"/>
      <c r="B41" s="39" t="s">
        <v>152</v>
      </c>
      <c r="C41" s="3" t="s">
        <v>47</v>
      </c>
      <c r="D41" s="54">
        <v>4139.55</v>
      </c>
      <c r="E41" s="54">
        <v>4139.55</v>
      </c>
      <c r="F41" s="54">
        <v>4628.37</v>
      </c>
      <c r="G41" s="54">
        <f>4823.48-9.29-381.9-13.5</f>
        <v>4418.79</v>
      </c>
    </row>
    <row r="42" spans="1:7" ht="19.5" customHeight="1">
      <c r="A42" s="59"/>
      <c r="B42" s="39" t="s">
        <v>162</v>
      </c>
      <c r="C42" s="3" t="s">
        <v>47</v>
      </c>
      <c r="D42" s="54">
        <v>30.45</v>
      </c>
      <c r="E42" s="54">
        <v>30.45</v>
      </c>
      <c r="F42" s="54">
        <v>13.5</v>
      </c>
      <c r="G42" s="54">
        <v>13.5</v>
      </c>
    </row>
    <row r="43" spans="1:7" ht="19.5" customHeight="1">
      <c r="A43" s="59"/>
      <c r="B43" s="38" t="s">
        <v>153</v>
      </c>
      <c r="C43" s="3" t="s">
        <v>47</v>
      </c>
      <c r="D43" s="54">
        <f>52.27+50.48</f>
        <v>102.75</v>
      </c>
      <c r="E43" s="54">
        <f>D43-2.25</f>
        <v>100.5</v>
      </c>
      <c r="F43" s="54">
        <f>64.84+33.77</f>
        <v>98.61000000000001</v>
      </c>
      <c r="G43" s="54">
        <f>33.77+64.84</f>
        <v>98.61000000000001</v>
      </c>
    </row>
    <row r="44" spans="1:10" ht="62.25" customHeight="1">
      <c r="A44" s="59"/>
      <c r="B44" s="38" t="s">
        <v>154</v>
      </c>
      <c r="C44" s="3" t="s">
        <v>47</v>
      </c>
      <c r="D44" s="52">
        <v>2.11</v>
      </c>
      <c r="E44" s="52">
        <v>2.11</v>
      </c>
      <c r="F44" s="52"/>
      <c r="G44" s="52"/>
      <c r="J44" s="42"/>
    </row>
    <row r="45" spans="1:10" ht="17.25" customHeight="1">
      <c r="A45" s="65"/>
      <c r="B45" s="38" t="s">
        <v>161</v>
      </c>
      <c r="C45" s="3" t="s">
        <v>47</v>
      </c>
      <c r="D45" s="52">
        <f>-72.6-19.88</f>
        <v>-92.47999999999999</v>
      </c>
      <c r="E45" s="52">
        <v>-92.48</v>
      </c>
      <c r="F45" s="52">
        <v>-197.62</v>
      </c>
      <c r="G45" s="52">
        <v>-197.62</v>
      </c>
      <c r="J45" s="42"/>
    </row>
    <row r="46" spans="1:10" ht="17.25" customHeight="1">
      <c r="A46" s="46"/>
      <c r="B46" s="51" t="s">
        <v>170</v>
      </c>
      <c r="C46" s="3" t="s">
        <v>47</v>
      </c>
      <c r="D46" s="52"/>
      <c r="E46" s="52"/>
      <c r="F46" s="52">
        <f>(2245.74+8073.22)/1000</f>
        <v>10.318959999999999</v>
      </c>
      <c r="G46" s="52">
        <v>10.32</v>
      </c>
      <c r="J46" s="42"/>
    </row>
    <row r="47" spans="1:10" ht="35.25" customHeight="1">
      <c r="A47" s="46"/>
      <c r="B47" s="51" t="s">
        <v>166</v>
      </c>
      <c r="C47" s="3" t="s">
        <v>47</v>
      </c>
      <c r="D47" s="52">
        <v>9.51</v>
      </c>
      <c r="E47" s="52">
        <v>9.51</v>
      </c>
      <c r="F47" s="52">
        <v>6</v>
      </c>
      <c r="G47" s="52">
        <v>6</v>
      </c>
      <c r="H47" s="42"/>
      <c r="J47" s="42"/>
    </row>
    <row r="48" spans="1:7" ht="34.5" customHeight="1">
      <c r="A48" s="58" t="s">
        <v>75</v>
      </c>
      <c r="B48" s="92" t="s">
        <v>73</v>
      </c>
      <c r="C48" s="94" t="s">
        <v>47</v>
      </c>
      <c r="D48" s="41" t="s">
        <v>71</v>
      </c>
      <c r="E48" s="2" t="s">
        <v>72</v>
      </c>
      <c r="F48" s="41" t="s">
        <v>71</v>
      </c>
      <c r="G48" s="2" t="s">
        <v>72</v>
      </c>
    </row>
    <row r="49" spans="1:9" ht="44.25" customHeight="1">
      <c r="A49" s="59"/>
      <c r="B49" s="93"/>
      <c r="C49" s="95"/>
      <c r="D49" s="41">
        <f>(4658151.63+9663000+6415500)/1000</f>
        <v>20736.65163</v>
      </c>
      <c r="E49" s="41">
        <f>(4409315.71+9663000+6415500)/1000</f>
        <v>20487.815710000003</v>
      </c>
      <c r="F49" s="41">
        <f>5407.73+13695.12+623.9</f>
        <v>19726.75</v>
      </c>
      <c r="G49" s="41">
        <f>5267.48+13648.53+623.9</f>
        <v>19539.910000000003</v>
      </c>
      <c r="I49" s="42"/>
    </row>
    <row r="50" spans="1:7" ht="15" customHeight="1">
      <c r="A50" s="59"/>
      <c r="B50" s="14" t="s">
        <v>60</v>
      </c>
      <c r="C50" s="21"/>
      <c r="D50" s="40"/>
      <c r="E50" s="43"/>
      <c r="F50" s="40"/>
      <c r="G50" s="43"/>
    </row>
    <row r="51" spans="1:9" ht="30" customHeight="1">
      <c r="A51" s="59"/>
      <c r="B51" s="10" t="s">
        <v>111</v>
      </c>
      <c r="C51" s="3" t="s">
        <v>47</v>
      </c>
      <c r="D51" s="40">
        <v>9663</v>
      </c>
      <c r="E51" s="40">
        <v>9663</v>
      </c>
      <c r="F51" s="40">
        <f>F57+F61+F66+F71+F80+F85+F91+F97+F108</f>
        <v>13695.119999999999</v>
      </c>
      <c r="G51" s="40">
        <f>G57+G61+G66+G71+G80+G85+G91+G97+G108</f>
        <v>13648.529999999999</v>
      </c>
      <c r="I51" s="42"/>
    </row>
    <row r="52" spans="1:9" ht="15.75" customHeight="1">
      <c r="A52" s="59"/>
      <c r="B52" s="10" t="s">
        <v>112</v>
      </c>
      <c r="C52" s="3" t="s">
        <v>47</v>
      </c>
      <c r="D52" s="40">
        <v>6415.5</v>
      </c>
      <c r="E52" s="40">
        <v>6415.5</v>
      </c>
      <c r="F52" s="40">
        <f>F77+F86+F93+F99+F103+F109</f>
        <v>623.9</v>
      </c>
      <c r="G52" s="40">
        <v>623.9</v>
      </c>
      <c r="I52" s="42"/>
    </row>
    <row r="53" spans="1:9" ht="15.75" customHeight="1">
      <c r="A53" s="59"/>
      <c r="B53" s="10" t="s">
        <v>113</v>
      </c>
      <c r="C53" s="3" t="s">
        <v>47</v>
      </c>
      <c r="D53" s="40">
        <f>4658.15-292.59</f>
        <v>4365.5599999999995</v>
      </c>
      <c r="E53" s="40">
        <f>4409.32-292.59</f>
        <v>4116.73</v>
      </c>
      <c r="F53" s="40">
        <f>F58+F68+F72+F76+F81+F87+F94+F98+F104+F110+F63</f>
        <v>4870.061</v>
      </c>
      <c r="G53" s="40">
        <f>G58+G68+G72+G76+G81+G87+G94+G98+G104+G110+G63</f>
        <v>4729.81</v>
      </c>
      <c r="I53" s="42"/>
    </row>
    <row r="54" spans="1:9" ht="15.75" customHeight="1">
      <c r="A54" s="59"/>
      <c r="B54" s="14" t="s">
        <v>156</v>
      </c>
      <c r="C54" s="3" t="s">
        <v>47</v>
      </c>
      <c r="D54" s="40">
        <v>292.59</v>
      </c>
      <c r="E54" s="40">
        <v>292.59</v>
      </c>
      <c r="F54" s="40">
        <f>F67+F73+F82+F88+F92+F100+F105+F111+F62</f>
        <v>537.669</v>
      </c>
      <c r="G54" s="40">
        <f>G67+G73+G82+G88+G92+G100+G105+G111+G62</f>
        <v>537.67</v>
      </c>
      <c r="I54" s="42"/>
    </row>
    <row r="55" spans="1:7" ht="15.75" customHeight="1">
      <c r="A55" s="59"/>
      <c r="B55" s="10" t="s">
        <v>114</v>
      </c>
      <c r="C55" s="3" t="s">
        <v>47</v>
      </c>
      <c r="D55" s="41">
        <f>D57+D58</f>
        <v>9784.02</v>
      </c>
      <c r="E55" s="41">
        <f>E57+E58</f>
        <v>9784.02</v>
      </c>
      <c r="F55" s="41">
        <f>F57+F58</f>
        <v>13058.43</v>
      </c>
      <c r="G55" s="41">
        <f>G57+G58</f>
        <v>13058.43</v>
      </c>
    </row>
    <row r="56" spans="1:7" ht="15.75" customHeight="1">
      <c r="A56" s="59"/>
      <c r="B56" s="10" t="s">
        <v>60</v>
      </c>
      <c r="C56" s="22"/>
      <c r="D56" s="40"/>
      <c r="E56" s="40"/>
      <c r="F56" s="40"/>
      <c r="G56" s="40"/>
    </row>
    <row r="57" spans="1:9" ht="30.75" customHeight="1">
      <c r="A57" s="59"/>
      <c r="B57" s="10" t="s">
        <v>111</v>
      </c>
      <c r="C57" s="3" t="s">
        <v>47</v>
      </c>
      <c r="D57" s="40">
        <v>7433.76</v>
      </c>
      <c r="E57" s="40">
        <v>7433.76</v>
      </c>
      <c r="F57" s="40">
        <v>10145.08</v>
      </c>
      <c r="G57" s="40">
        <v>10145.08</v>
      </c>
      <c r="I57" s="42"/>
    </row>
    <row r="58" spans="1:7" ht="15.75" customHeight="1">
      <c r="A58" s="59"/>
      <c r="B58" s="10" t="s">
        <v>115</v>
      </c>
      <c r="C58" s="3" t="s">
        <v>47</v>
      </c>
      <c r="D58" s="40">
        <f>2350.26</f>
        <v>2350.26</v>
      </c>
      <c r="E58" s="40">
        <v>2350.26</v>
      </c>
      <c r="F58" s="40">
        <v>2913.35</v>
      </c>
      <c r="G58" s="40">
        <v>2913.35</v>
      </c>
    </row>
    <row r="59" spans="1:9" ht="15.75" customHeight="1">
      <c r="A59" s="59"/>
      <c r="B59" s="10" t="s">
        <v>116</v>
      </c>
      <c r="C59" s="3" t="s">
        <v>47</v>
      </c>
      <c r="D59" s="41">
        <v>19.96</v>
      </c>
      <c r="E59" s="41">
        <v>19.96</v>
      </c>
      <c r="F59" s="41">
        <f>F61+F63+F62</f>
        <v>28.04</v>
      </c>
      <c r="G59" s="41">
        <f>G61+G63+G62</f>
        <v>28.04</v>
      </c>
      <c r="I59" s="42"/>
    </row>
    <row r="60" spans="1:7" ht="15.75" customHeight="1">
      <c r="A60" s="59"/>
      <c r="B60" s="10" t="s">
        <v>60</v>
      </c>
      <c r="C60" s="22"/>
      <c r="D60" s="40"/>
      <c r="E60" s="40"/>
      <c r="F60" s="40"/>
      <c r="G60" s="40"/>
    </row>
    <row r="61" spans="1:7" ht="30.75" customHeight="1">
      <c r="A61" s="59"/>
      <c r="B61" s="10" t="s">
        <v>111</v>
      </c>
      <c r="C61" s="3" t="s">
        <v>47</v>
      </c>
      <c r="D61" s="40">
        <v>0</v>
      </c>
      <c r="E61" s="40">
        <v>0</v>
      </c>
      <c r="F61" s="40">
        <v>0</v>
      </c>
      <c r="G61" s="40">
        <v>0</v>
      </c>
    </row>
    <row r="62" spans="1:7" ht="15.75" customHeight="1">
      <c r="A62" s="59"/>
      <c r="B62" s="10" t="s">
        <v>156</v>
      </c>
      <c r="C62" s="3" t="s">
        <v>47</v>
      </c>
      <c r="D62" s="40">
        <v>19.96</v>
      </c>
      <c r="E62" s="40">
        <v>19.96</v>
      </c>
      <c r="F62" s="40">
        <v>28.04</v>
      </c>
      <c r="G62" s="40">
        <v>28.04</v>
      </c>
    </row>
    <row r="63" spans="1:7" ht="15.75" customHeight="1">
      <c r="A63" s="59"/>
      <c r="B63" s="10" t="s">
        <v>113</v>
      </c>
      <c r="C63" s="3" t="s">
        <v>47</v>
      </c>
      <c r="D63" s="40">
        <v>19.96</v>
      </c>
      <c r="E63" s="40">
        <v>19.96</v>
      </c>
      <c r="F63" s="40"/>
      <c r="G63" s="40"/>
    </row>
    <row r="64" spans="1:7" ht="15.75" customHeight="1">
      <c r="A64" s="59"/>
      <c r="B64" s="10" t="s">
        <v>117</v>
      </c>
      <c r="C64" s="3" t="s">
        <v>47</v>
      </c>
      <c r="D64" s="41">
        <f>D66+D68</f>
        <v>2810.75</v>
      </c>
      <c r="E64" s="41">
        <f>E66+E68</f>
        <v>2810.75</v>
      </c>
      <c r="F64" s="41">
        <f>F66+F68</f>
        <v>4106.780000000001</v>
      </c>
      <c r="G64" s="41">
        <f>G66+G68</f>
        <v>4078.8</v>
      </c>
    </row>
    <row r="65" spans="1:7" ht="15.75" customHeight="1">
      <c r="A65" s="59"/>
      <c r="B65" s="10" t="s">
        <v>60</v>
      </c>
      <c r="C65" s="22"/>
      <c r="D65" s="40"/>
      <c r="E65" s="40"/>
      <c r="F65" s="40"/>
      <c r="G65" s="40"/>
    </row>
    <row r="66" spans="1:9" ht="33" customHeight="1">
      <c r="A66" s="59"/>
      <c r="B66" s="10" t="s">
        <v>111</v>
      </c>
      <c r="C66" s="3" t="s">
        <v>47</v>
      </c>
      <c r="D66" s="40">
        <v>2066.01</v>
      </c>
      <c r="E66" s="40">
        <v>2066.01</v>
      </c>
      <c r="F66" s="40">
        <v>3063.82</v>
      </c>
      <c r="G66" s="40">
        <v>3063.06</v>
      </c>
      <c r="I66" s="42"/>
    </row>
    <row r="67" spans="1:7" ht="15.75" customHeight="1">
      <c r="A67" s="59"/>
      <c r="B67" s="10" t="s">
        <v>156</v>
      </c>
      <c r="C67" s="3" t="s">
        <v>47</v>
      </c>
      <c r="D67" s="40">
        <v>0</v>
      </c>
      <c r="E67" s="40">
        <v>0</v>
      </c>
      <c r="F67" s="40">
        <v>0</v>
      </c>
      <c r="G67" s="40">
        <v>0</v>
      </c>
    </row>
    <row r="68" spans="1:7" ht="15.75" customHeight="1">
      <c r="A68" s="59"/>
      <c r="B68" s="10" t="s">
        <v>115</v>
      </c>
      <c r="C68" s="3" t="s">
        <v>47</v>
      </c>
      <c r="D68" s="40">
        <v>744.74</v>
      </c>
      <c r="E68" s="40">
        <v>744.74</v>
      </c>
      <c r="F68" s="40">
        <v>1042.96</v>
      </c>
      <c r="G68" s="40">
        <v>1015.74</v>
      </c>
    </row>
    <row r="69" spans="1:7" ht="15.75" customHeight="1">
      <c r="A69" s="59"/>
      <c r="B69" s="10" t="s">
        <v>118</v>
      </c>
      <c r="C69" s="3" t="s">
        <v>47</v>
      </c>
      <c r="D69" s="41">
        <f>D71+D72+D73</f>
        <v>36.4</v>
      </c>
      <c r="E69" s="41">
        <v>36.4</v>
      </c>
      <c r="F69" s="41">
        <f>F71+F72+F73</f>
        <v>37.34</v>
      </c>
      <c r="G69" s="41">
        <f>G71+G72+G73</f>
        <v>37.34</v>
      </c>
    </row>
    <row r="70" spans="1:7" ht="15.75" customHeight="1">
      <c r="A70" s="59"/>
      <c r="B70" s="10" t="s">
        <v>60</v>
      </c>
      <c r="C70" s="22"/>
      <c r="D70" s="40"/>
      <c r="E70" s="40"/>
      <c r="F70" s="40"/>
      <c r="G70" s="40"/>
    </row>
    <row r="71" spans="1:7" ht="32.25" customHeight="1">
      <c r="A71" s="59"/>
      <c r="B71" s="10" t="s">
        <v>111</v>
      </c>
      <c r="C71" s="3" t="s">
        <v>47</v>
      </c>
      <c r="D71" s="40">
        <v>0</v>
      </c>
      <c r="E71" s="40">
        <v>0</v>
      </c>
      <c r="F71" s="40">
        <v>0</v>
      </c>
      <c r="G71" s="40">
        <v>0</v>
      </c>
    </row>
    <row r="72" spans="1:7" ht="15.75" customHeight="1">
      <c r="A72" s="59"/>
      <c r="B72" s="10" t="s">
        <v>113</v>
      </c>
      <c r="C72" s="3" t="s">
        <v>47</v>
      </c>
      <c r="D72" s="40">
        <f>36.4-2.32</f>
        <v>34.08</v>
      </c>
      <c r="E72" s="40">
        <f>36.4-2.32</f>
        <v>34.08</v>
      </c>
      <c r="F72" s="40">
        <v>0</v>
      </c>
      <c r="G72" s="40">
        <v>0</v>
      </c>
    </row>
    <row r="73" spans="1:7" ht="15.75" customHeight="1">
      <c r="A73" s="59"/>
      <c r="B73" s="10" t="s">
        <v>156</v>
      </c>
      <c r="C73" s="3" t="s">
        <v>47</v>
      </c>
      <c r="D73" s="40">
        <v>2.32</v>
      </c>
      <c r="E73" s="40">
        <v>2.32</v>
      </c>
      <c r="F73" s="40">
        <v>37.34</v>
      </c>
      <c r="G73" s="40">
        <v>37.34</v>
      </c>
    </row>
    <row r="74" spans="1:7" ht="15.75" customHeight="1">
      <c r="A74" s="59"/>
      <c r="B74" s="10" t="s">
        <v>119</v>
      </c>
      <c r="C74" s="3" t="s">
        <v>47</v>
      </c>
      <c r="D74" s="41">
        <v>4.8</v>
      </c>
      <c r="E74" s="41">
        <v>4.8</v>
      </c>
      <c r="F74" s="41">
        <f>F76+F77</f>
        <v>2.4</v>
      </c>
      <c r="G74" s="41">
        <f>G76+G77</f>
        <v>2.4</v>
      </c>
    </row>
    <row r="75" spans="1:7" ht="15.75" customHeight="1">
      <c r="A75" s="59"/>
      <c r="B75" s="10" t="s">
        <v>60</v>
      </c>
      <c r="C75" s="22"/>
      <c r="D75" s="40"/>
      <c r="E75" s="40"/>
      <c r="F75" s="40"/>
      <c r="G75" s="40"/>
    </row>
    <row r="76" spans="1:7" ht="15.75" customHeight="1">
      <c r="A76" s="59"/>
      <c r="B76" s="10" t="s">
        <v>113</v>
      </c>
      <c r="C76" s="3" t="s">
        <v>47</v>
      </c>
      <c r="D76" s="40">
        <v>4.8</v>
      </c>
      <c r="E76" s="40">
        <v>4.8</v>
      </c>
      <c r="F76" s="40">
        <v>2.4</v>
      </c>
      <c r="G76" s="40">
        <v>2.4</v>
      </c>
    </row>
    <row r="77" spans="1:7" ht="15.75" customHeight="1">
      <c r="A77" s="59"/>
      <c r="B77" s="10" t="s">
        <v>112</v>
      </c>
      <c r="C77" s="3" t="s">
        <v>47</v>
      </c>
      <c r="D77" s="40">
        <v>0</v>
      </c>
      <c r="E77" s="40">
        <v>0</v>
      </c>
      <c r="F77" s="40">
        <v>0</v>
      </c>
      <c r="G77" s="40">
        <v>0</v>
      </c>
    </row>
    <row r="78" spans="1:7" ht="15.75" customHeight="1">
      <c r="A78" s="59"/>
      <c r="B78" s="10" t="s">
        <v>120</v>
      </c>
      <c r="C78" s="3" t="s">
        <v>47</v>
      </c>
      <c r="D78" s="41">
        <f>D80+D81+D82</f>
        <v>820.8700000000001</v>
      </c>
      <c r="E78" s="41">
        <f>E80+E81+E82</f>
        <v>572.04</v>
      </c>
      <c r="F78" s="41">
        <f>F80+F81+F82</f>
        <v>831.5399999999998</v>
      </c>
      <c r="G78" s="41">
        <f>G80+G81+G82</f>
        <v>677.2400000000001</v>
      </c>
    </row>
    <row r="79" spans="1:7" ht="15.75" customHeight="1">
      <c r="A79" s="59"/>
      <c r="B79" s="10" t="s">
        <v>60</v>
      </c>
      <c r="C79" s="22"/>
      <c r="D79" s="40"/>
      <c r="E79" s="40"/>
      <c r="F79" s="40"/>
      <c r="G79" s="40"/>
    </row>
    <row r="80" spans="1:10" ht="30" customHeight="1">
      <c r="A80" s="59"/>
      <c r="B80" s="10" t="s">
        <v>111</v>
      </c>
      <c r="C80" s="3" t="s">
        <v>47</v>
      </c>
      <c r="D80" s="40">
        <v>74.73</v>
      </c>
      <c r="E80" s="40">
        <v>74.73</v>
      </c>
      <c r="F80" s="40">
        <v>195.5</v>
      </c>
      <c r="G80" s="40">
        <v>149.67</v>
      </c>
      <c r="J80" s="42"/>
    </row>
    <row r="81" spans="1:7" ht="15.75" customHeight="1">
      <c r="A81" s="59"/>
      <c r="B81" s="10" t="s">
        <v>113</v>
      </c>
      <c r="C81" s="3" t="s">
        <v>47</v>
      </c>
      <c r="D81" s="40">
        <f>746.14-D82</f>
        <v>628.46</v>
      </c>
      <c r="E81" s="40">
        <f>746.14-248.84+0.01-E82</f>
        <v>379.62999999999994</v>
      </c>
      <c r="F81" s="40">
        <f>636.04-76.6-0.089-2.53-0.27-0.22</f>
        <v>556.3309999999999</v>
      </c>
      <c r="G81" s="40">
        <f>527.57-79.71</f>
        <v>447.86000000000007</v>
      </c>
    </row>
    <row r="82" spans="1:7" ht="15.75" customHeight="1">
      <c r="A82" s="59"/>
      <c r="B82" s="10" t="s">
        <v>156</v>
      </c>
      <c r="C82" s="3" t="s">
        <v>47</v>
      </c>
      <c r="D82" s="40">
        <v>117.68</v>
      </c>
      <c r="E82" s="40">
        <v>117.68</v>
      </c>
      <c r="F82" s="40">
        <f>76.6+0.089+2.53+0.27+0.22</f>
        <v>79.70899999999999</v>
      </c>
      <c r="G82" s="40">
        <v>79.71</v>
      </c>
    </row>
    <row r="83" spans="1:7" ht="15.75" customHeight="1">
      <c r="A83" s="59"/>
      <c r="B83" s="10" t="s">
        <v>121</v>
      </c>
      <c r="C83" s="3" t="s">
        <v>47</v>
      </c>
      <c r="D83" s="41">
        <f>D85+D86+D87+D88</f>
        <v>681.77</v>
      </c>
      <c r="E83" s="41">
        <f>E85+E86+E87+E88</f>
        <v>681.77</v>
      </c>
      <c r="F83" s="41">
        <f>F85+F86+F87+F88</f>
        <v>426.65999999999997</v>
      </c>
      <c r="G83" s="41">
        <f>G85+G86+G87+G88</f>
        <v>426.65999999999997</v>
      </c>
    </row>
    <row r="84" spans="1:7" ht="15.75" customHeight="1">
      <c r="A84" s="59"/>
      <c r="B84" s="10" t="s">
        <v>60</v>
      </c>
      <c r="C84" s="22"/>
      <c r="D84" s="40"/>
      <c r="E84" s="40"/>
      <c r="F84" s="40"/>
      <c r="G84" s="40"/>
    </row>
    <row r="85" spans="1:7" ht="32.25" customHeight="1">
      <c r="A85" s="59"/>
      <c r="B85" s="10" t="s">
        <v>111</v>
      </c>
      <c r="C85" s="3" t="s">
        <v>47</v>
      </c>
      <c r="D85" s="40">
        <v>0</v>
      </c>
      <c r="E85" s="40">
        <v>0</v>
      </c>
      <c r="F85" s="40">
        <v>0</v>
      </c>
      <c r="G85" s="40">
        <v>0</v>
      </c>
    </row>
    <row r="86" spans="1:7" ht="15.75" customHeight="1">
      <c r="A86" s="59"/>
      <c r="B86" s="10" t="s">
        <v>112</v>
      </c>
      <c r="C86" s="3" t="s">
        <v>47</v>
      </c>
      <c r="D86" s="40">
        <v>391.26</v>
      </c>
      <c r="E86" s="40">
        <v>391.26</v>
      </c>
      <c r="F86" s="40">
        <v>168.54</v>
      </c>
      <c r="G86" s="40">
        <v>168.54</v>
      </c>
    </row>
    <row r="87" spans="1:7" ht="15.75" customHeight="1">
      <c r="A87" s="59"/>
      <c r="B87" s="10" t="s">
        <v>113</v>
      </c>
      <c r="C87" s="3" t="s">
        <v>47</v>
      </c>
      <c r="D87" s="40">
        <f>290.51-172</f>
        <v>118.50999999999999</v>
      </c>
      <c r="E87" s="40">
        <f>290.51-172</f>
        <v>118.50999999999999</v>
      </c>
      <c r="F87" s="40">
        <f>258.12-12.5-14.45-49.77-77.83-5.41-6.1-0.9-21+0.07</f>
        <v>70.23</v>
      </c>
      <c r="G87" s="40">
        <f>258.12-187.96+0.07</f>
        <v>70.22999999999999</v>
      </c>
    </row>
    <row r="88" spans="1:7" ht="15.75" customHeight="1">
      <c r="A88" s="59"/>
      <c r="B88" s="10" t="s">
        <v>156</v>
      </c>
      <c r="C88" s="3" t="s">
        <v>47</v>
      </c>
      <c r="D88" s="40">
        <v>172</v>
      </c>
      <c r="E88" s="40">
        <v>172</v>
      </c>
      <c r="F88" s="40">
        <f>14.45+49.77+77.83+12.5+5.41+6.1+21+0.9-0.07</f>
        <v>187.89000000000001</v>
      </c>
      <c r="G88" s="40">
        <v>187.89</v>
      </c>
    </row>
    <row r="89" spans="1:7" ht="15.75" customHeight="1">
      <c r="A89" s="59"/>
      <c r="B89" s="10" t="s">
        <v>122</v>
      </c>
      <c r="C89" s="3" t="s">
        <v>47</v>
      </c>
      <c r="D89" s="41">
        <f>D91+D92+D93+D94</f>
        <v>253.62</v>
      </c>
      <c r="E89" s="41">
        <f>E91+E92+E93+E94</f>
        <v>253.62</v>
      </c>
      <c r="F89" s="41">
        <f>F91+F92+F93+F94</f>
        <v>709.21</v>
      </c>
      <c r="G89" s="41">
        <f>G91+G92+G93+G94</f>
        <v>705.6500000000001</v>
      </c>
    </row>
    <row r="90" spans="1:7" ht="15.75" customHeight="1">
      <c r="A90" s="59"/>
      <c r="B90" s="10" t="s">
        <v>60</v>
      </c>
      <c r="C90" s="22"/>
      <c r="D90" s="40"/>
      <c r="E90" s="40"/>
      <c r="F90" s="40"/>
      <c r="G90" s="40"/>
    </row>
    <row r="91" spans="1:9" ht="32.25" customHeight="1">
      <c r="A91" s="59"/>
      <c r="B91" s="10" t="s">
        <v>111</v>
      </c>
      <c r="C91" s="3" t="s">
        <v>47</v>
      </c>
      <c r="D91" s="40">
        <v>0</v>
      </c>
      <c r="E91" s="40">
        <v>0</v>
      </c>
      <c r="F91" s="40">
        <v>0</v>
      </c>
      <c r="G91" s="40">
        <v>0</v>
      </c>
      <c r="I91" s="42"/>
    </row>
    <row r="92" spans="1:7" ht="16.5" customHeight="1">
      <c r="A92" s="59"/>
      <c r="B92" s="10" t="s">
        <v>156</v>
      </c>
      <c r="C92" s="3" t="s">
        <v>47</v>
      </c>
      <c r="D92" s="40">
        <v>0.59</v>
      </c>
      <c r="E92" s="40">
        <v>0.59</v>
      </c>
      <c r="F92" s="40">
        <f>22.18+112.57+20+0.57+11</f>
        <v>166.32</v>
      </c>
      <c r="G92" s="40">
        <v>166.32</v>
      </c>
    </row>
    <row r="93" spans="1:7" ht="15.75" customHeight="1">
      <c r="A93" s="59"/>
      <c r="B93" s="10" t="s">
        <v>112</v>
      </c>
      <c r="C93" s="3" t="s">
        <v>47</v>
      </c>
      <c r="D93" s="40">
        <v>0</v>
      </c>
      <c r="E93" s="40">
        <v>0</v>
      </c>
      <c r="F93" s="40">
        <v>395.36</v>
      </c>
      <c r="G93" s="40">
        <v>395.36</v>
      </c>
    </row>
    <row r="94" spans="1:7" ht="15.75" customHeight="1">
      <c r="A94" s="59"/>
      <c r="B94" s="10" t="s">
        <v>113</v>
      </c>
      <c r="C94" s="3" t="s">
        <v>47</v>
      </c>
      <c r="D94" s="40">
        <f>253.62-0.59</f>
        <v>253.03</v>
      </c>
      <c r="E94" s="40">
        <f>253.62-0.59</f>
        <v>253.03</v>
      </c>
      <c r="F94" s="40">
        <f>313.85-22.18-112.57-20-0.57-11</f>
        <v>147.53000000000003</v>
      </c>
      <c r="G94" s="40">
        <f>310.99-166.32-0.7</f>
        <v>143.97000000000003</v>
      </c>
    </row>
    <row r="95" spans="1:7" ht="15.75" customHeight="1">
      <c r="A95" s="59"/>
      <c r="B95" s="10" t="s">
        <v>123</v>
      </c>
      <c r="C95" s="3" t="s">
        <v>47</v>
      </c>
      <c r="D95" s="41">
        <f>D97+D99+D100</f>
        <v>225.68</v>
      </c>
      <c r="E95" s="41">
        <f>E97+E99+E100</f>
        <v>225.68</v>
      </c>
      <c r="F95" s="41">
        <f>F97+F99+F100</f>
        <v>330.65000000000003</v>
      </c>
      <c r="G95" s="41">
        <f>G97+G99+G100</f>
        <v>330.65000000000003</v>
      </c>
    </row>
    <row r="96" spans="1:7" ht="15.75" customHeight="1">
      <c r="A96" s="59"/>
      <c r="B96" s="10" t="s">
        <v>60</v>
      </c>
      <c r="C96" s="22"/>
      <c r="D96" s="40"/>
      <c r="E96" s="40"/>
      <c r="F96" s="40"/>
      <c r="G96" s="40"/>
    </row>
    <row r="97" spans="1:7" ht="31.5" customHeight="1">
      <c r="A97" s="59"/>
      <c r="B97" s="10" t="s">
        <v>111</v>
      </c>
      <c r="C97" s="3" t="s">
        <v>47</v>
      </c>
      <c r="D97" s="40">
        <v>88.5</v>
      </c>
      <c r="E97" s="40">
        <v>88.5</v>
      </c>
      <c r="F97" s="40">
        <v>290.72</v>
      </c>
      <c r="G97" s="40">
        <v>290.72</v>
      </c>
    </row>
    <row r="98" spans="1:7" ht="15.75" customHeight="1">
      <c r="A98" s="59"/>
      <c r="B98" s="10" t="s">
        <v>113</v>
      </c>
      <c r="C98" s="3" t="s">
        <v>47</v>
      </c>
      <c r="D98" s="40">
        <v>77.68</v>
      </c>
      <c r="E98" s="40">
        <v>77.68</v>
      </c>
      <c r="F98" s="40">
        <f>11.21-2.93</f>
        <v>8.280000000000001</v>
      </c>
      <c r="G98" s="40">
        <v>8.28</v>
      </c>
    </row>
    <row r="99" spans="1:7" ht="15.75" customHeight="1">
      <c r="A99" s="59"/>
      <c r="B99" s="10" t="s">
        <v>112</v>
      </c>
      <c r="C99" s="3" t="s">
        <v>47</v>
      </c>
      <c r="D99" s="40">
        <v>59.5</v>
      </c>
      <c r="E99" s="40">
        <v>59.5</v>
      </c>
      <c r="F99" s="40">
        <f>37</f>
        <v>37</v>
      </c>
      <c r="G99" s="40">
        <v>37</v>
      </c>
    </row>
    <row r="100" spans="1:7" ht="15.75" customHeight="1">
      <c r="A100" s="59"/>
      <c r="B100" s="10" t="s">
        <v>156</v>
      </c>
      <c r="C100" s="3" t="s">
        <v>47</v>
      </c>
      <c r="D100" s="40">
        <v>77.68</v>
      </c>
      <c r="E100" s="40">
        <v>77.68</v>
      </c>
      <c r="F100" s="40">
        <f>0.18+2.75</f>
        <v>2.93</v>
      </c>
      <c r="G100" s="40">
        <v>2.93</v>
      </c>
    </row>
    <row r="101" spans="1:7" ht="15.75" customHeight="1">
      <c r="A101" s="59"/>
      <c r="B101" s="10" t="s">
        <v>124</v>
      </c>
      <c r="C101" s="3" t="s">
        <v>47</v>
      </c>
      <c r="D101" s="41">
        <f>D103+D104</f>
        <v>6018.38</v>
      </c>
      <c r="E101" s="41">
        <f>E103+E104</f>
        <v>6018.38</v>
      </c>
      <c r="F101" s="41">
        <f>F103+F104</f>
        <v>47.17</v>
      </c>
      <c r="G101" s="41">
        <f>G103+G104</f>
        <v>47.17</v>
      </c>
    </row>
    <row r="102" spans="1:7" ht="15.75" customHeight="1">
      <c r="A102" s="59"/>
      <c r="B102" s="10" t="s">
        <v>60</v>
      </c>
      <c r="C102" s="22"/>
      <c r="D102" s="40"/>
      <c r="E102" s="40"/>
      <c r="F102" s="40"/>
      <c r="G102" s="40"/>
    </row>
    <row r="103" spans="1:9" ht="15.75" customHeight="1">
      <c r="A103" s="59"/>
      <c r="B103" s="10" t="s">
        <v>112</v>
      </c>
      <c r="C103" s="3" t="s">
        <v>47</v>
      </c>
      <c r="D103" s="40">
        <v>5940.84</v>
      </c>
      <c r="E103" s="40">
        <v>5940.84</v>
      </c>
      <c r="F103" s="40">
        <f>11</f>
        <v>11</v>
      </c>
      <c r="G103" s="40">
        <v>11</v>
      </c>
      <c r="I103" s="42"/>
    </row>
    <row r="104" spans="1:7" ht="15.75" customHeight="1">
      <c r="A104" s="59"/>
      <c r="B104" s="10" t="s">
        <v>113</v>
      </c>
      <c r="C104" s="3" t="s">
        <v>47</v>
      </c>
      <c r="D104" s="40">
        <v>77.54</v>
      </c>
      <c r="E104" s="40">
        <v>77.54</v>
      </c>
      <c r="F104" s="40">
        <v>36.17</v>
      </c>
      <c r="G104" s="40">
        <v>36.17</v>
      </c>
    </row>
    <row r="105" spans="1:7" ht="15.75" customHeight="1">
      <c r="A105" s="59"/>
      <c r="B105" s="10" t="s">
        <v>156</v>
      </c>
      <c r="C105" s="3" t="s">
        <v>47</v>
      </c>
      <c r="D105" s="40"/>
      <c r="E105" s="40"/>
      <c r="F105" s="40"/>
      <c r="G105" s="40"/>
    </row>
    <row r="106" spans="1:7" ht="30" customHeight="1">
      <c r="A106" s="59"/>
      <c r="B106" s="10" t="s">
        <v>125</v>
      </c>
      <c r="C106" s="3" t="s">
        <v>47</v>
      </c>
      <c r="D106" s="41">
        <f>D108+D109+D111</f>
        <v>80.4</v>
      </c>
      <c r="E106" s="41">
        <f>E108+E109+E111</f>
        <v>80.4</v>
      </c>
      <c r="F106" s="41">
        <f>F108+F109+F111</f>
        <v>47.44</v>
      </c>
      <c r="G106" s="41">
        <f>G108+G109+G111</f>
        <v>47.44</v>
      </c>
    </row>
    <row r="107" spans="1:7" ht="15.75" customHeight="1">
      <c r="A107" s="59"/>
      <c r="B107" s="10" t="s">
        <v>60</v>
      </c>
      <c r="C107" s="22"/>
      <c r="D107" s="40"/>
      <c r="E107" s="40"/>
      <c r="F107" s="40"/>
      <c r="G107" s="40"/>
    </row>
    <row r="108" spans="1:7" ht="30.75" customHeight="1">
      <c r="A108" s="59"/>
      <c r="B108" s="10" t="s">
        <v>111</v>
      </c>
      <c r="C108" s="3" t="s">
        <v>47</v>
      </c>
      <c r="D108" s="40">
        <v>0</v>
      </c>
      <c r="E108" s="40">
        <v>0</v>
      </c>
      <c r="F108" s="40">
        <v>0</v>
      </c>
      <c r="G108" s="40">
        <v>0</v>
      </c>
    </row>
    <row r="109" spans="1:7" ht="15.75" customHeight="1">
      <c r="A109" s="59"/>
      <c r="B109" s="10" t="s">
        <v>112</v>
      </c>
      <c r="C109" s="3" t="s">
        <v>47</v>
      </c>
      <c r="D109" s="40">
        <v>23.9</v>
      </c>
      <c r="E109" s="40">
        <v>23.9</v>
      </c>
      <c r="F109" s="40">
        <f>12</f>
        <v>12</v>
      </c>
      <c r="G109" s="40">
        <v>12</v>
      </c>
    </row>
    <row r="110" spans="1:7" ht="15.75" customHeight="1">
      <c r="A110" s="59"/>
      <c r="B110" s="10" t="s">
        <v>113</v>
      </c>
      <c r="C110" s="3" t="s">
        <v>47</v>
      </c>
      <c r="D110" s="40">
        <v>56.5</v>
      </c>
      <c r="E110" s="40">
        <v>56.5</v>
      </c>
      <c r="F110" s="40">
        <f>128.25-13.89-21.55</f>
        <v>92.81</v>
      </c>
      <c r="G110" s="40">
        <f>127.25-35.44</f>
        <v>91.81</v>
      </c>
    </row>
    <row r="111" spans="1:7" ht="15.75" customHeight="1">
      <c r="A111" s="59"/>
      <c r="B111" s="10" t="s">
        <v>156</v>
      </c>
      <c r="C111" s="3" t="s">
        <v>47</v>
      </c>
      <c r="D111" s="40">
        <v>56.5</v>
      </c>
      <c r="E111" s="40">
        <v>56.5</v>
      </c>
      <c r="F111" s="40">
        <f>13.89+21.55</f>
        <v>35.44</v>
      </c>
      <c r="G111" s="40">
        <v>35.44</v>
      </c>
    </row>
    <row r="112" spans="1:7" ht="15.75" customHeight="1">
      <c r="A112" s="3" t="s">
        <v>76</v>
      </c>
      <c r="B112" s="10" t="s">
        <v>77</v>
      </c>
      <c r="C112" s="3"/>
      <c r="D112" s="97"/>
      <c r="E112" s="98"/>
      <c r="F112" s="98"/>
      <c r="G112" s="99"/>
    </row>
    <row r="113" spans="6:7" ht="15.75" customHeight="1">
      <c r="F113" s="42"/>
      <c r="G113" s="42"/>
    </row>
    <row r="114" spans="6:7" ht="15.75" customHeight="1">
      <c r="F114" s="42"/>
      <c r="G114" s="42"/>
    </row>
    <row r="115" spans="6:7" ht="15.75" customHeight="1">
      <c r="F115" s="42"/>
      <c r="G115" s="42"/>
    </row>
    <row r="116" spans="6:7" ht="15.75" customHeight="1">
      <c r="F116" s="42"/>
      <c r="G116" s="42"/>
    </row>
    <row r="117" spans="6:7" ht="15.75" customHeight="1">
      <c r="F117" s="42"/>
      <c r="G117" s="42"/>
    </row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</sheetData>
  <sheetProtection/>
  <mergeCells count="58">
    <mergeCell ref="D18:E18"/>
    <mergeCell ref="F18:G18"/>
    <mergeCell ref="D19:E19"/>
    <mergeCell ref="F19:G19"/>
    <mergeCell ref="D20:E20"/>
    <mergeCell ref="F20:G20"/>
    <mergeCell ref="D21:E21"/>
    <mergeCell ref="F21:G21"/>
    <mergeCell ref="F16:G16"/>
    <mergeCell ref="D17:E17"/>
    <mergeCell ref="F17:G17"/>
    <mergeCell ref="D14:E14"/>
    <mergeCell ref="F14:G14"/>
    <mergeCell ref="D15:E15"/>
    <mergeCell ref="F15:G15"/>
    <mergeCell ref="D16:E16"/>
    <mergeCell ref="D12:E12"/>
    <mergeCell ref="F12:G12"/>
    <mergeCell ref="D13:E13"/>
    <mergeCell ref="F13:G13"/>
    <mergeCell ref="D10:E10"/>
    <mergeCell ref="F10:G10"/>
    <mergeCell ref="D11:E11"/>
    <mergeCell ref="F11:G11"/>
    <mergeCell ref="F9:G9"/>
    <mergeCell ref="D3:E3"/>
    <mergeCell ref="D4:E4"/>
    <mergeCell ref="D5:E5"/>
    <mergeCell ref="F3:G3"/>
    <mergeCell ref="F4:G4"/>
    <mergeCell ref="F5:G5"/>
    <mergeCell ref="F7:G7"/>
    <mergeCell ref="A6:A10"/>
    <mergeCell ref="A11:A15"/>
    <mergeCell ref="A18:A23"/>
    <mergeCell ref="C18:C19"/>
    <mergeCell ref="D6:E6"/>
    <mergeCell ref="F6:G6"/>
    <mergeCell ref="D7:E7"/>
    <mergeCell ref="F8:G8"/>
    <mergeCell ref="D8:E8"/>
    <mergeCell ref="D9:E9"/>
    <mergeCell ref="D23:E23"/>
    <mergeCell ref="F23:G23"/>
    <mergeCell ref="D112:G112"/>
    <mergeCell ref="A1:G1"/>
    <mergeCell ref="A26:A45"/>
    <mergeCell ref="A48:A111"/>
    <mergeCell ref="B48:B49"/>
    <mergeCell ref="C48:C49"/>
    <mergeCell ref="D22:E22"/>
    <mergeCell ref="F22:G22"/>
    <mergeCell ref="B26:B27"/>
    <mergeCell ref="C26:C27"/>
    <mergeCell ref="D24:E24"/>
    <mergeCell ref="F24:G24"/>
    <mergeCell ref="D25:E25"/>
    <mergeCell ref="F25:G25"/>
  </mergeCells>
  <printOptions horizontalCentered="1"/>
  <pageMargins left="0.3937007874015748" right="0.3937007874015748" top="0.1968503937007874" bottom="0.1968503937007874" header="0" footer="0"/>
  <pageSetup fitToHeight="0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zoomScaleSheetLayoutView="100" zoomScalePageLayoutView="0" workbookViewId="0" topLeftCell="A1">
      <selection activeCell="I22" sqref="I22"/>
    </sheetView>
  </sheetViews>
  <sheetFormatPr defaultColWidth="9.140625" defaultRowHeight="12.75"/>
  <cols>
    <col min="1" max="1" width="5.8515625" style="0" customWidth="1"/>
    <col min="2" max="2" width="35.421875" style="0" customWidth="1"/>
    <col min="3" max="3" width="15.140625" style="0" customWidth="1"/>
    <col min="4" max="4" width="14.421875" style="0" customWidth="1"/>
    <col min="5" max="5" width="13.7109375" style="0" customWidth="1"/>
    <col min="6" max="6" width="14.421875" style="0" customWidth="1"/>
    <col min="7" max="7" width="13.7109375" style="0" customWidth="1"/>
  </cols>
  <sheetData>
    <row r="1" spans="1:7" ht="36.75" customHeight="1">
      <c r="A1" s="80" t="s">
        <v>79</v>
      </c>
      <c r="B1" s="80"/>
      <c r="C1" s="80"/>
      <c r="D1" s="80"/>
      <c r="E1" s="80"/>
      <c r="F1" s="80"/>
      <c r="G1" s="80"/>
    </row>
    <row r="2" spans="1:3" ht="15">
      <c r="A2" s="4"/>
      <c r="B2" s="4"/>
      <c r="C2" s="4"/>
    </row>
    <row r="3" spans="1:7" ht="24.75" customHeight="1">
      <c r="A3" s="94" t="s">
        <v>0</v>
      </c>
      <c r="B3" s="94" t="s">
        <v>80</v>
      </c>
      <c r="C3" s="94" t="s">
        <v>1</v>
      </c>
      <c r="D3" s="103" t="s">
        <v>165</v>
      </c>
      <c r="E3" s="104"/>
      <c r="F3" s="103" t="s">
        <v>171</v>
      </c>
      <c r="G3" s="104"/>
    </row>
    <row r="4" spans="1:7" ht="32.25" customHeight="1">
      <c r="A4" s="95"/>
      <c r="B4" s="95"/>
      <c r="C4" s="95"/>
      <c r="D4" s="2" t="s">
        <v>81</v>
      </c>
      <c r="E4" s="2" t="s">
        <v>82</v>
      </c>
      <c r="F4" s="2" t="s">
        <v>81</v>
      </c>
      <c r="G4" s="2" t="s">
        <v>82</v>
      </c>
    </row>
    <row r="5" spans="1:7" ht="71.25" customHeight="1">
      <c r="A5" s="58" t="s">
        <v>42</v>
      </c>
      <c r="B5" s="10" t="s">
        <v>83</v>
      </c>
      <c r="C5" s="3" t="s">
        <v>47</v>
      </c>
      <c r="D5" s="48">
        <v>7879.58</v>
      </c>
      <c r="E5" s="48">
        <v>7879.58</v>
      </c>
      <c r="F5" s="48">
        <v>7879.58</v>
      </c>
      <c r="G5" s="48"/>
    </row>
    <row r="6" spans="1:7" ht="72.75" customHeight="1">
      <c r="A6" s="59"/>
      <c r="B6" s="10" t="s">
        <v>84</v>
      </c>
      <c r="C6" s="3" t="s">
        <v>47</v>
      </c>
      <c r="D6" s="49">
        <v>5876.5</v>
      </c>
      <c r="E6" s="49">
        <v>5382.3</v>
      </c>
      <c r="F6" s="49">
        <v>5382.3</v>
      </c>
      <c r="G6" s="49"/>
    </row>
    <row r="7" spans="1:7" ht="93.75" customHeight="1">
      <c r="A7" s="59"/>
      <c r="B7" s="10" t="s">
        <v>85</v>
      </c>
      <c r="C7" s="3" t="s">
        <v>47</v>
      </c>
      <c r="D7" s="20"/>
      <c r="E7" s="20"/>
      <c r="F7" s="20"/>
      <c r="G7" s="20"/>
    </row>
    <row r="8" spans="1:7" ht="95.25" customHeight="1">
      <c r="A8" s="59"/>
      <c r="B8" s="10" t="s">
        <v>86</v>
      </c>
      <c r="C8" s="3" t="s">
        <v>47</v>
      </c>
      <c r="D8" s="20"/>
      <c r="E8" s="20"/>
      <c r="F8" s="20"/>
      <c r="G8" s="20"/>
    </row>
    <row r="9" spans="1:7" ht="94.5" customHeight="1">
      <c r="A9" s="59"/>
      <c r="B9" s="10" t="s">
        <v>87</v>
      </c>
      <c r="C9" s="3" t="s">
        <v>47</v>
      </c>
      <c r="D9" s="20"/>
      <c r="E9" s="20"/>
      <c r="F9" s="20"/>
      <c r="G9" s="20"/>
    </row>
    <row r="10" spans="1:7" ht="96" customHeight="1">
      <c r="A10" s="65"/>
      <c r="B10" s="10" t="s">
        <v>88</v>
      </c>
      <c r="C10" s="3" t="s">
        <v>47</v>
      </c>
      <c r="D10" s="20"/>
      <c r="E10" s="20"/>
      <c r="F10" s="20"/>
      <c r="G10" s="20"/>
    </row>
    <row r="11" spans="1:7" ht="80.25" customHeight="1">
      <c r="A11" s="58" t="s">
        <v>45</v>
      </c>
      <c r="B11" s="10" t="s">
        <v>89</v>
      </c>
      <c r="C11" s="3" t="s">
        <v>47</v>
      </c>
      <c r="D11" s="49">
        <v>15751.67</v>
      </c>
      <c r="E11" s="50">
        <f>(36482485.68+240735)/1000</f>
        <v>36723.22068</v>
      </c>
      <c r="F11" s="50">
        <f>(36482485.68+240735)/1000</f>
        <v>36723.22068</v>
      </c>
      <c r="G11" s="50"/>
    </row>
    <row r="12" spans="1:7" ht="79.5" customHeight="1">
      <c r="A12" s="59"/>
      <c r="B12" s="10" t="s">
        <v>90</v>
      </c>
      <c r="C12" s="3" t="s">
        <v>47</v>
      </c>
      <c r="D12" s="49">
        <v>3332.67</v>
      </c>
      <c r="E12" s="50">
        <f>(22393372.84+36773.44)/1000</f>
        <v>22430.14628</v>
      </c>
      <c r="F12" s="50">
        <f>(22393372.84+36773.44)/1000</f>
        <v>22430.14628</v>
      </c>
      <c r="G12" s="50"/>
    </row>
    <row r="13" spans="1:7" ht="84.75" customHeight="1">
      <c r="A13" s="59"/>
      <c r="B13" s="10" t="s">
        <v>91</v>
      </c>
      <c r="C13" s="3" t="s">
        <v>47</v>
      </c>
      <c r="D13" s="20"/>
      <c r="E13" s="20"/>
      <c r="F13" s="20"/>
      <c r="G13" s="20"/>
    </row>
    <row r="14" spans="1:7" ht="81.75" customHeight="1">
      <c r="A14" s="59"/>
      <c r="B14" s="10" t="s">
        <v>92</v>
      </c>
      <c r="C14" s="3" t="s">
        <v>47</v>
      </c>
      <c r="D14" s="20"/>
      <c r="E14" s="20"/>
      <c r="F14" s="20"/>
      <c r="G14" s="20"/>
    </row>
    <row r="15" spans="1:7" ht="98.25" customHeight="1">
      <c r="A15" s="59"/>
      <c r="B15" s="10" t="s">
        <v>93</v>
      </c>
      <c r="C15" s="3" t="s">
        <v>47</v>
      </c>
      <c r="D15" s="20"/>
      <c r="E15" s="20"/>
      <c r="F15" s="20"/>
      <c r="G15" s="20"/>
    </row>
    <row r="16" spans="1:7" ht="96" customHeight="1">
      <c r="A16" s="65"/>
      <c r="B16" s="10" t="s">
        <v>94</v>
      </c>
      <c r="C16" s="3" t="s">
        <v>47</v>
      </c>
      <c r="D16" s="20"/>
      <c r="E16" s="20"/>
      <c r="F16" s="20"/>
      <c r="G16" s="20"/>
    </row>
    <row r="17" spans="1:7" ht="101.25" customHeight="1">
      <c r="A17" s="96" t="s">
        <v>48</v>
      </c>
      <c r="B17" s="10" t="s">
        <v>95</v>
      </c>
      <c r="C17" s="3" t="s">
        <v>47</v>
      </c>
      <c r="D17" s="23"/>
      <c r="E17" s="23"/>
      <c r="F17" s="23"/>
      <c r="G17" s="23"/>
    </row>
    <row r="18" spans="1:7" ht="98.25" customHeight="1">
      <c r="A18" s="96"/>
      <c r="B18" s="10" t="s">
        <v>96</v>
      </c>
      <c r="C18" s="3" t="s">
        <v>47</v>
      </c>
      <c r="D18" s="20"/>
      <c r="E18" s="20"/>
      <c r="F18" s="20"/>
      <c r="G18" s="20"/>
    </row>
    <row r="19" spans="1:7" ht="122.25" customHeight="1">
      <c r="A19" s="96" t="s">
        <v>52</v>
      </c>
      <c r="B19" s="10" t="s">
        <v>97</v>
      </c>
      <c r="C19" s="3" t="s">
        <v>47</v>
      </c>
      <c r="D19" s="23"/>
      <c r="E19" s="23"/>
      <c r="F19" s="23"/>
      <c r="G19" s="23"/>
    </row>
    <row r="20" spans="1:7" ht="118.5" customHeight="1">
      <c r="A20" s="96"/>
      <c r="B20" s="10" t="s">
        <v>98</v>
      </c>
      <c r="C20" s="3" t="s">
        <v>47</v>
      </c>
      <c r="D20" s="20"/>
      <c r="E20" s="20"/>
      <c r="F20" s="20"/>
      <c r="G20" s="20"/>
    </row>
    <row r="21" spans="1:7" ht="66" customHeight="1">
      <c r="A21" s="96" t="s">
        <v>55</v>
      </c>
      <c r="B21" s="10" t="s">
        <v>99</v>
      </c>
      <c r="C21" s="3" t="s">
        <v>47</v>
      </c>
      <c r="D21" s="48">
        <v>15604.06</v>
      </c>
      <c r="E21" s="48">
        <v>36482.49</v>
      </c>
      <c r="F21" s="48">
        <v>36482.49</v>
      </c>
      <c r="G21" s="48"/>
    </row>
    <row r="22" spans="1:7" ht="68.25" customHeight="1">
      <c r="A22" s="96"/>
      <c r="B22" s="10" t="s">
        <v>100</v>
      </c>
      <c r="C22" s="3" t="s">
        <v>47</v>
      </c>
      <c r="D22" s="49">
        <v>3280.14</v>
      </c>
      <c r="E22" s="49">
        <v>22393.37</v>
      </c>
      <c r="F22" s="49">
        <v>22393.37</v>
      </c>
      <c r="G22" s="49"/>
    </row>
    <row r="23" spans="1:7" ht="81.75" customHeight="1">
      <c r="A23" s="3" t="s">
        <v>56</v>
      </c>
      <c r="B23" s="10" t="s">
        <v>103</v>
      </c>
      <c r="C23" s="3" t="s">
        <v>67</v>
      </c>
      <c r="D23" s="48">
        <v>3</v>
      </c>
      <c r="E23" s="48">
        <v>3</v>
      </c>
      <c r="F23" s="48">
        <v>3</v>
      </c>
      <c r="G23" s="48"/>
    </row>
    <row r="24" spans="1:7" ht="81" customHeight="1">
      <c r="A24" s="96" t="s">
        <v>58</v>
      </c>
      <c r="B24" s="10" t="s">
        <v>102</v>
      </c>
      <c r="C24" s="3" t="s">
        <v>101</v>
      </c>
      <c r="D24" s="48">
        <v>1367.9</v>
      </c>
      <c r="E24" s="48">
        <v>1367.9</v>
      </c>
      <c r="F24" s="48">
        <v>1367.9</v>
      </c>
      <c r="G24" s="48"/>
    </row>
    <row r="25" spans="1:7" ht="99.75" customHeight="1">
      <c r="A25" s="96"/>
      <c r="B25" s="10" t="s">
        <v>104</v>
      </c>
      <c r="C25" s="3" t="s">
        <v>101</v>
      </c>
      <c r="D25" s="48">
        <v>57.6</v>
      </c>
      <c r="E25" s="48">
        <v>37.8</v>
      </c>
      <c r="F25" s="48">
        <v>37.8</v>
      </c>
      <c r="G25" s="48"/>
    </row>
    <row r="26" spans="1:7" ht="117.75" customHeight="1">
      <c r="A26" s="96"/>
      <c r="B26" s="10" t="s">
        <v>105</v>
      </c>
      <c r="C26" s="3" t="s">
        <v>101</v>
      </c>
      <c r="D26" s="20"/>
      <c r="E26" s="20"/>
      <c r="F26" s="20"/>
      <c r="G26" s="20"/>
    </row>
    <row r="27" spans="1:7" ht="82.5" customHeight="1">
      <c r="A27" s="3" t="s">
        <v>65</v>
      </c>
      <c r="B27" s="10" t="s">
        <v>106</v>
      </c>
      <c r="C27" s="3" t="s">
        <v>47</v>
      </c>
      <c r="D27" s="23"/>
      <c r="E27" s="23"/>
      <c r="F27" s="23"/>
      <c r="G27" s="23"/>
    </row>
    <row r="28" spans="1:7" ht="20.25" customHeight="1">
      <c r="A28" s="3" t="s">
        <v>68</v>
      </c>
      <c r="B28" s="10" t="s">
        <v>77</v>
      </c>
      <c r="C28" s="97"/>
      <c r="D28" s="98"/>
      <c r="E28" s="98"/>
      <c r="F28" s="98"/>
      <c r="G28" s="99"/>
    </row>
    <row r="29" ht="15.75" customHeight="1"/>
    <row r="30" ht="15.75" customHeight="1"/>
    <row r="31" ht="15.75" customHeight="1"/>
    <row r="32" spans="1:10" ht="15.75" customHeight="1">
      <c r="A32" s="26" t="s">
        <v>126</v>
      </c>
      <c r="B32" s="27"/>
      <c r="C32" s="27"/>
      <c r="D32" s="28"/>
      <c r="E32" s="25"/>
      <c r="F32" s="28"/>
      <c r="G32" s="25"/>
      <c r="H32" s="25"/>
      <c r="I32" s="107"/>
      <c r="J32" s="107"/>
    </row>
    <row r="33" spans="1:10" ht="15.75" customHeight="1">
      <c r="A33" s="27"/>
      <c r="B33" s="27"/>
      <c r="C33" s="27"/>
      <c r="D33" s="26"/>
      <c r="E33" s="27"/>
      <c r="F33" s="26"/>
      <c r="G33" s="107"/>
      <c r="H33" s="107"/>
      <c r="I33" s="107"/>
      <c r="J33" s="107"/>
    </row>
    <row r="34" spans="1:10" ht="15" customHeight="1">
      <c r="A34" s="26" t="s">
        <v>127</v>
      </c>
      <c r="B34" s="27"/>
      <c r="C34" s="27"/>
      <c r="D34" s="29"/>
      <c r="E34" s="45"/>
      <c r="F34" s="29"/>
      <c r="G34" s="107"/>
      <c r="H34" s="107"/>
      <c r="I34" s="107"/>
      <c r="J34" s="107"/>
    </row>
    <row r="35" spans="1:10" ht="15">
      <c r="A35" s="108"/>
      <c r="B35" s="108"/>
      <c r="C35" s="108"/>
      <c r="D35" s="108"/>
      <c r="E35" s="108"/>
      <c r="F35" s="108"/>
      <c r="G35" s="108"/>
      <c r="H35" s="108"/>
      <c r="I35" s="108"/>
      <c r="J35" s="108"/>
    </row>
    <row r="36" spans="1:10" ht="15">
      <c r="A36" s="24"/>
      <c r="B36" s="24"/>
      <c r="C36" s="24"/>
      <c r="D36" s="24"/>
      <c r="E36" s="24"/>
      <c r="F36" s="24"/>
      <c r="G36" s="108"/>
      <c r="H36" s="108"/>
      <c r="I36" s="108"/>
      <c r="J36" s="108"/>
    </row>
    <row r="37" spans="1:10" ht="15">
      <c r="A37" s="110" t="s">
        <v>167</v>
      </c>
      <c r="B37" s="110"/>
      <c r="C37" s="110"/>
      <c r="D37" s="110"/>
      <c r="E37" s="110"/>
      <c r="F37" s="110"/>
      <c r="G37" s="108"/>
      <c r="H37" s="108"/>
      <c r="I37" s="108"/>
      <c r="J37" s="108"/>
    </row>
    <row r="38" spans="1:10" ht="12.75">
      <c r="A38" s="7"/>
      <c r="B38" s="7"/>
      <c r="C38" s="7"/>
      <c r="D38" s="7"/>
      <c r="E38" s="7"/>
      <c r="F38" s="7"/>
      <c r="G38" s="109"/>
      <c r="H38" s="109"/>
      <c r="I38" s="109"/>
      <c r="J38" s="109"/>
    </row>
    <row r="39" spans="1:10" ht="12.75">
      <c r="A39" s="7"/>
      <c r="B39" s="7"/>
      <c r="C39" s="7"/>
      <c r="D39" s="7"/>
      <c r="E39" s="7"/>
      <c r="F39" s="7"/>
      <c r="G39" s="109"/>
      <c r="H39" s="109"/>
      <c r="I39" s="109"/>
      <c r="J39" s="109"/>
    </row>
  </sheetData>
  <sheetProtection/>
  <mergeCells count="30">
    <mergeCell ref="A1:G1"/>
    <mergeCell ref="A3:A4"/>
    <mergeCell ref="B3:B4"/>
    <mergeCell ref="C3:C4"/>
    <mergeCell ref="G39:H39"/>
    <mergeCell ref="I39:J39"/>
    <mergeCell ref="D3:E3"/>
    <mergeCell ref="F3:G3"/>
    <mergeCell ref="A37:F37"/>
    <mergeCell ref="G37:H37"/>
    <mergeCell ref="I37:J37"/>
    <mergeCell ref="G38:H38"/>
    <mergeCell ref="I38:J38"/>
    <mergeCell ref="A35:F35"/>
    <mergeCell ref="G35:H35"/>
    <mergeCell ref="I35:J35"/>
    <mergeCell ref="G36:H36"/>
    <mergeCell ref="I36:J36"/>
    <mergeCell ref="G34:H34"/>
    <mergeCell ref="I34:J34"/>
    <mergeCell ref="A21:A22"/>
    <mergeCell ref="A24:A26"/>
    <mergeCell ref="C28:G28"/>
    <mergeCell ref="I32:J32"/>
    <mergeCell ref="A5:A10"/>
    <mergeCell ref="A11:A16"/>
    <mergeCell ref="A17:A18"/>
    <mergeCell ref="A19:A20"/>
    <mergeCell ref="G33:H33"/>
    <mergeCell ref="I33:J33"/>
  </mergeCells>
  <printOptions horizontalCentered="1"/>
  <pageMargins left="0.3937007874015748" right="0.3937007874015748" top="0.1968503937007874" bottom="0.1968503937007874" header="0" footer="0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Аня</cp:lastModifiedBy>
  <cp:lastPrinted>2018-02-14T12:39:19Z</cp:lastPrinted>
  <dcterms:created xsi:type="dcterms:W3CDTF">1996-10-08T23:32:33Z</dcterms:created>
  <dcterms:modified xsi:type="dcterms:W3CDTF">2019-02-13T08:13:53Z</dcterms:modified>
  <cp:category/>
  <cp:version/>
  <cp:contentType/>
  <cp:contentStatus/>
</cp:coreProperties>
</file>